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ard of Trustees\Budget\"/>
    </mc:Choice>
  </mc:AlternateContent>
  <xr:revisionPtr revIDLastSave="0" documentId="8_{CCE7C0FB-5844-43B5-BD00-D3B4B69E26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Fund Balances" sheetId="2" r:id="rId2"/>
    <sheet name="Vendors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0" i="1" l="1"/>
  <c r="I56" i="1"/>
  <c r="J103" i="1"/>
  <c r="F152" i="1"/>
  <c r="G152" i="1"/>
  <c r="H152" i="1"/>
  <c r="J59" i="1"/>
  <c r="J60" i="1"/>
  <c r="J62" i="1"/>
  <c r="J49" i="1"/>
  <c r="J48" i="1"/>
  <c r="J47" i="1"/>
  <c r="J8" i="1"/>
  <c r="I18" i="1"/>
  <c r="J28" i="1"/>
  <c r="I29" i="1"/>
  <c r="I161" i="1"/>
  <c r="J50" i="1"/>
  <c r="J51" i="1"/>
  <c r="J52" i="1"/>
  <c r="J53" i="1"/>
  <c r="J55" i="1"/>
  <c r="J61" i="1"/>
  <c r="J54" i="1"/>
  <c r="I46" i="1"/>
  <c r="I45" i="1"/>
  <c r="I63" i="1"/>
  <c r="N63" i="1"/>
  <c r="M63" i="1"/>
  <c r="N56" i="1"/>
  <c r="M56" i="1"/>
  <c r="I149" i="1"/>
  <c r="J148" i="1"/>
  <c r="J149" i="1" s="1"/>
  <c r="I143" i="1"/>
  <c r="J142" i="1"/>
  <c r="J141" i="1"/>
  <c r="I137" i="1"/>
  <c r="J127" i="1"/>
  <c r="J128" i="1"/>
  <c r="J129" i="1"/>
  <c r="J130" i="1"/>
  <c r="J131" i="1"/>
  <c r="J132" i="1"/>
  <c r="J133" i="1"/>
  <c r="J134" i="1"/>
  <c r="J135" i="1"/>
  <c r="J136" i="1"/>
  <c r="J126" i="1"/>
  <c r="I123" i="1"/>
  <c r="J114" i="1"/>
  <c r="J115" i="1"/>
  <c r="J116" i="1"/>
  <c r="J117" i="1"/>
  <c r="J118" i="1"/>
  <c r="J119" i="1"/>
  <c r="J120" i="1"/>
  <c r="J121" i="1"/>
  <c r="J122" i="1"/>
  <c r="J113" i="1"/>
  <c r="I110" i="1"/>
  <c r="J109" i="1"/>
  <c r="J108" i="1"/>
  <c r="I105" i="1"/>
  <c r="J100" i="1"/>
  <c r="J101" i="1"/>
  <c r="J102" i="1"/>
  <c r="J99" i="1"/>
  <c r="I96" i="1"/>
  <c r="J93" i="1"/>
  <c r="J94" i="1"/>
  <c r="J95" i="1"/>
  <c r="J92" i="1"/>
  <c r="I88" i="1"/>
  <c r="I84" i="1"/>
  <c r="J87" i="1"/>
  <c r="J79" i="1"/>
  <c r="J80" i="1"/>
  <c r="J81" i="1"/>
  <c r="J82" i="1"/>
  <c r="J83" i="1"/>
  <c r="J78" i="1"/>
  <c r="J74" i="1"/>
  <c r="I41" i="1"/>
  <c r="I37" i="1"/>
  <c r="J40" i="1"/>
  <c r="J39" i="1"/>
  <c r="J33" i="1"/>
  <c r="J34" i="1"/>
  <c r="J35" i="1"/>
  <c r="J36" i="1"/>
  <c r="J26" i="1"/>
  <c r="J9" i="1"/>
  <c r="J10" i="1"/>
  <c r="J11" i="1"/>
  <c r="J12" i="1"/>
  <c r="J13" i="1"/>
  <c r="J14" i="1"/>
  <c r="J15" i="1"/>
  <c r="J17" i="1"/>
  <c r="I152" i="1" l="1"/>
  <c r="I155" i="1" s="1"/>
  <c r="I164" i="1" s="1"/>
  <c r="F63" i="1"/>
  <c r="J46" i="1"/>
  <c r="H56" i="1"/>
  <c r="F56" i="1"/>
  <c r="J45" i="1"/>
  <c r="G56" i="1"/>
  <c r="J44" i="1"/>
  <c r="G63" i="1"/>
  <c r="H63" i="1"/>
  <c r="J63" i="1" s="1"/>
  <c r="J110" i="1"/>
  <c r="J96" i="1"/>
  <c r="J137" i="1"/>
  <c r="J143" i="1"/>
  <c r="J123" i="1"/>
  <c r="H104" i="1"/>
  <c r="J104" i="1" s="1"/>
  <c r="J105" i="1" s="1"/>
  <c r="H18" i="1"/>
  <c r="J18" i="1" s="1"/>
  <c r="H27" i="1" l="1"/>
  <c r="J27" i="1" s="1"/>
  <c r="H25" i="1"/>
  <c r="J25" i="1" s="1"/>
  <c r="H24" i="1"/>
  <c r="H23" i="1"/>
  <c r="J23" i="1" s="1"/>
  <c r="H105" i="1"/>
  <c r="H137" i="1"/>
  <c r="H123" i="1"/>
  <c r="H110" i="1"/>
  <c r="H143" i="1"/>
  <c r="H149" i="1"/>
  <c r="H161" i="1"/>
  <c r="H96" i="1"/>
  <c r="H84" i="1"/>
  <c r="H88" i="1"/>
  <c r="H41" i="1"/>
  <c r="J41" i="1" s="1"/>
  <c r="H32" i="1"/>
  <c r="J32" i="1" s="1"/>
  <c r="H29" i="1" l="1"/>
  <c r="J29" i="1" s="1"/>
  <c r="J24" i="1"/>
  <c r="H37" i="1"/>
  <c r="J37" i="1" s="1"/>
  <c r="G29" i="1"/>
  <c r="F29" i="1"/>
  <c r="E29" i="1"/>
  <c r="G161" i="1"/>
  <c r="J161" i="1"/>
  <c r="G143" i="1"/>
  <c r="G148" i="1"/>
  <c r="G149" i="1" s="1"/>
  <c r="G137" i="1"/>
  <c r="G123" i="1"/>
  <c r="G110" i="1"/>
  <c r="G105" i="1"/>
  <c r="G96" i="1"/>
  <c r="G75" i="1"/>
  <c r="J75" i="1"/>
  <c r="G84" i="1"/>
  <c r="G88" i="1"/>
  <c r="J88" i="1" s="1"/>
  <c r="G41" i="1"/>
  <c r="G36" i="1"/>
  <c r="G37" i="1" s="1"/>
  <c r="G18" i="1"/>
  <c r="H155" i="1" l="1"/>
  <c r="H164" i="1" s="1"/>
  <c r="J84" i="1"/>
  <c r="G155" i="1"/>
  <c r="G164" i="1" s="1"/>
  <c r="C143" i="1"/>
  <c r="D143" i="1"/>
  <c r="E143" i="1"/>
  <c r="F143" i="1"/>
  <c r="F137" i="1" l="1"/>
  <c r="F161" i="1"/>
  <c r="F149" i="1"/>
  <c r="F123" i="1"/>
  <c r="F110" i="1"/>
  <c r="F105" i="1"/>
  <c r="F96" i="1"/>
  <c r="F88" i="1"/>
  <c r="F84" i="1"/>
  <c r="F75" i="1"/>
  <c r="F41" i="1"/>
  <c r="F32" i="1"/>
  <c r="F37" i="1" l="1"/>
  <c r="F18" i="1" l="1"/>
  <c r="F155" i="1" l="1"/>
  <c r="F164" i="1" s="1"/>
  <c r="E11" i="1"/>
  <c r="E27" i="1" l="1"/>
  <c r="E36" i="1" l="1"/>
  <c r="E161" i="1" l="1"/>
  <c r="E149" i="1" l="1"/>
  <c r="E137" i="1"/>
  <c r="E123" i="1"/>
  <c r="E110" i="1"/>
  <c r="E105" i="1"/>
  <c r="E96" i="1"/>
  <c r="E88" i="1"/>
  <c r="E84" i="1"/>
  <c r="E75" i="1"/>
  <c r="E37" i="1"/>
  <c r="E41" i="1"/>
  <c r="E18" i="1"/>
  <c r="E152" i="1" l="1"/>
  <c r="C29" i="1"/>
  <c r="D29" i="1"/>
  <c r="E155" i="1" l="1"/>
  <c r="E10" i="2"/>
  <c r="E164" i="1" l="1"/>
  <c r="C161" i="1"/>
  <c r="C149" i="1"/>
  <c r="C137" i="1"/>
  <c r="C123" i="1"/>
  <c r="C110" i="1"/>
  <c r="C105" i="1"/>
  <c r="C96" i="1"/>
  <c r="C88" i="1"/>
  <c r="C84" i="1"/>
  <c r="C75" i="1"/>
  <c r="C41" i="1"/>
  <c r="C37" i="1"/>
  <c r="C18" i="1"/>
  <c r="C152" i="1" l="1"/>
  <c r="C155" i="1" s="1"/>
  <c r="D75" i="1" l="1"/>
  <c r="D88" i="1"/>
  <c r="D123" i="1" l="1"/>
  <c r="D41" i="1"/>
  <c r="D18" i="1"/>
  <c r="D37" i="1" l="1"/>
  <c r="D84" i="1"/>
  <c r="D96" i="1"/>
  <c r="D105" i="1"/>
  <c r="D137" i="1"/>
  <c r="D149" i="1"/>
  <c r="D152" i="1" l="1"/>
  <c r="D155" i="1" s="1"/>
  <c r="D164" i="1" s="1"/>
  <c r="J56" i="1" l="1"/>
  <c r="J152" i="1" s="1"/>
  <c r="J155" i="1" s="1"/>
</calcChain>
</file>

<file path=xl/sharedStrings.xml><?xml version="1.0" encoding="utf-8"?>
<sst xmlns="http://schemas.openxmlformats.org/spreadsheetml/2006/main" count="683" uniqueCount="404">
  <si>
    <t>Account</t>
  </si>
  <si>
    <t>REVENUE</t>
  </si>
  <si>
    <t>property tax</t>
  </si>
  <si>
    <t>fees and fines</t>
  </si>
  <si>
    <t>Donations</t>
  </si>
  <si>
    <t>grants</t>
  </si>
  <si>
    <t>Mary Kadlec estate</t>
  </si>
  <si>
    <t>interest</t>
  </si>
  <si>
    <t>Estimated Loss Due to Property 
Assessment Appeals-Future Years</t>
  </si>
  <si>
    <t>Estimated Loss Due to Property 
Assessment Appeals - Current Year</t>
  </si>
  <si>
    <t>total</t>
  </si>
  <si>
    <t>OPERATING EXPENSES</t>
  </si>
  <si>
    <t>SALARIES</t>
  </si>
  <si>
    <t>administrators</t>
  </si>
  <si>
    <t>library clerks</t>
  </si>
  <si>
    <t>library pages</t>
  </si>
  <si>
    <t>BENEFITS</t>
  </si>
  <si>
    <t>health insurance</t>
  </si>
  <si>
    <t>workers compensation</t>
  </si>
  <si>
    <t>pension fund</t>
  </si>
  <si>
    <t>unemployment insurance</t>
  </si>
  <si>
    <t>social security</t>
  </si>
  <si>
    <t>TRAINING</t>
  </si>
  <si>
    <t>educational training trustees</t>
  </si>
  <si>
    <t>educational training staff</t>
  </si>
  <si>
    <t>MATERIALS</t>
  </si>
  <si>
    <t>books on CD-adult</t>
  </si>
  <si>
    <t>books on CD-children</t>
  </si>
  <si>
    <t>compact disks-music-adult</t>
  </si>
  <si>
    <t>compact disks-music-children</t>
  </si>
  <si>
    <t>adult fiction/nonfiction</t>
  </si>
  <si>
    <t>children's fiction/nonfiction</t>
  </si>
  <si>
    <t>adult reference</t>
  </si>
  <si>
    <t>eBooks</t>
  </si>
  <si>
    <t>children's reference</t>
  </si>
  <si>
    <t>adult large print</t>
  </si>
  <si>
    <t>newspapers</t>
  </si>
  <si>
    <t>internet databases</t>
  </si>
  <si>
    <t>adult DVDs-feature movies</t>
  </si>
  <si>
    <t>adult DVDs-documentary/travel</t>
  </si>
  <si>
    <t>children's DVDs-movies</t>
  </si>
  <si>
    <t>children's games</t>
  </si>
  <si>
    <t>PROGRAMS</t>
  </si>
  <si>
    <t>children's programs</t>
  </si>
  <si>
    <t>children's summer reading program</t>
  </si>
  <si>
    <t>adult programs</t>
  </si>
  <si>
    <t>COMPUTERS</t>
  </si>
  <si>
    <t>information technology</t>
  </si>
  <si>
    <t>new computer equipment</t>
  </si>
  <si>
    <t>mls computer fund</t>
  </si>
  <si>
    <t>software</t>
  </si>
  <si>
    <t>website</t>
  </si>
  <si>
    <t>email</t>
  </si>
  <si>
    <t>UTILITIES- OPERATING EXPENSE</t>
  </si>
  <si>
    <t>telephone</t>
  </si>
  <si>
    <t>electricity</t>
  </si>
  <si>
    <t>gas</t>
  </si>
  <si>
    <t>water/garbage</t>
  </si>
  <si>
    <t>BUILDING EXPENSE</t>
  </si>
  <si>
    <t xml:space="preserve">building supplies and maintenance </t>
  </si>
  <si>
    <t xml:space="preserve">service contracts </t>
  </si>
  <si>
    <t>fees and permits</t>
  </si>
  <si>
    <t>Building and Grounds</t>
  </si>
  <si>
    <t>casual labor</t>
  </si>
  <si>
    <t>building repairs</t>
  </si>
  <si>
    <t>TRAVEL</t>
  </si>
  <si>
    <t>meals &amp; dinners</t>
  </si>
  <si>
    <t>OTHER EXPENSES</t>
  </si>
  <si>
    <t>memberships</t>
  </si>
  <si>
    <t>library promotion</t>
  </si>
  <si>
    <t>postage</t>
  </si>
  <si>
    <t>public relations</t>
  </si>
  <si>
    <t>memorials and tributes</t>
  </si>
  <si>
    <t>mileage reimbursement</t>
  </si>
  <si>
    <t>bank charges and fees</t>
  </si>
  <si>
    <t>OUTSIDE SERVICES</t>
  </si>
  <si>
    <t>accounting</t>
  </si>
  <si>
    <t>audit</t>
  </si>
  <si>
    <t>legal fees</t>
  </si>
  <si>
    <t>public information</t>
  </si>
  <si>
    <t>appraisal</t>
  </si>
  <si>
    <t>architecht/building consultant</t>
  </si>
  <si>
    <t>collection agency</t>
  </si>
  <si>
    <t>strategic plan</t>
  </si>
  <si>
    <t>printing</t>
  </si>
  <si>
    <t>payroll expenses</t>
  </si>
  <si>
    <t>background checks</t>
  </si>
  <si>
    <t>INSURANCE</t>
  </si>
  <si>
    <t>liability insurance package</t>
  </si>
  <si>
    <t>directors/officers insurance</t>
  </si>
  <si>
    <t>Bond Interest</t>
  </si>
  <si>
    <t>Debt Certificate Interest</t>
  </si>
  <si>
    <t>TOTAL OPERATING EXPENSES</t>
  </si>
  <si>
    <t>NET INCOME</t>
  </si>
  <si>
    <t>DEBT SERVICE</t>
  </si>
  <si>
    <t>Bond Principle</t>
  </si>
  <si>
    <t>Debt Certificate Prinicple</t>
  </si>
  <si>
    <t>RETAINED EARNINGS</t>
  </si>
  <si>
    <t>6901-01</t>
  </si>
  <si>
    <t>6903-01</t>
  </si>
  <si>
    <t>6904-01</t>
  </si>
  <si>
    <t>6905-01</t>
  </si>
  <si>
    <t>6906-01</t>
  </si>
  <si>
    <t>6901-14</t>
  </si>
  <si>
    <t>6901-15</t>
  </si>
  <si>
    <t>7504-01</t>
  </si>
  <si>
    <t>7507-01</t>
  </si>
  <si>
    <t>7600-05</t>
  </si>
  <si>
    <t>7614-06</t>
  </si>
  <si>
    <t>7650-09</t>
  </si>
  <si>
    <t>7660-06</t>
  </si>
  <si>
    <t>7670-08</t>
  </si>
  <si>
    <t>7700-01</t>
  </si>
  <si>
    <t>7800-01</t>
  </si>
  <si>
    <t>8090-01</t>
  </si>
  <si>
    <t>8091-01</t>
  </si>
  <si>
    <t>8096-01</t>
  </si>
  <si>
    <t>8097-01</t>
  </si>
  <si>
    <t>8105-01</t>
  </si>
  <si>
    <t>8106-01</t>
  </si>
  <si>
    <t>8107-01</t>
  </si>
  <si>
    <t>8108-01</t>
  </si>
  <si>
    <t>8109-01</t>
  </si>
  <si>
    <t>8115-01</t>
  </si>
  <si>
    <t>8120-01</t>
  </si>
  <si>
    <t>8160-01</t>
  </si>
  <si>
    <t>8140-01</t>
  </si>
  <si>
    <t>8161-01</t>
  </si>
  <si>
    <t>8162-01</t>
  </si>
  <si>
    <t>8166-01</t>
  </si>
  <si>
    <t>8150-01</t>
  </si>
  <si>
    <t>8152-01</t>
  </si>
  <si>
    <t>8155-01</t>
  </si>
  <si>
    <t>8171-01</t>
  </si>
  <si>
    <t>8172-01</t>
  </si>
  <si>
    <t>8175-01</t>
  </si>
  <si>
    <t>8180-01</t>
  </si>
  <si>
    <t>8190-01</t>
  </si>
  <si>
    <t>8195-01</t>
  </si>
  <si>
    <t>8302-07</t>
  </si>
  <si>
    <t>8301-07</t>
  </si>
  <si>
    <t>8303-07</t>
  </si>
  <si>
    <t>8304-07</t>
  </si>
  <si>
    <t>8306-07</t>
  </si>
  <si>
    <t>8308-07</t>
  </si>
  <si>
    <t>8315-07</t>
  </si>
  <si>
    <t>8320-07</t>
  </si>
  <si>
    <t>8330-01</t>
  </si>
  <si>
    <t>8335-07</t>
  </si>
  <si>
    <t>8341-01</t>
  </si>
  <si>
    <t>8342-01</t>
  </si>
  <si>
    <t>8355-01</t>
  </si>
  <si>
    <t>8365-01</t>
  </si>
  <si>
    <t>8370-01</t>
  </si>
  <si>
    <t>8375-01</t>
  </si>
  <si>
    <t>8385-01</t>
  </si>
  <si>
    <t>8396-01</t>
  </si>
  <si>
    <t>8400-01</t>
  </si>
  <si>
    <t>8401-01</t>
  </si>
  <si>
    <t>8402-01</t>
  </si>
  <si>
    <t>8404-01</t>
  </si>
  <si>
    <t>8405-01</t>
  </si>
  <si>
    <t>8305-01</t>
  </si>
  <si>
    <t>8406-01</t>
  </si>
  <si>
    <t>8408-01</t>
  </si>
  <si>
    <t>8410-01</t>
  </si>
  <si>
    <t>8430-01</t>
  </si>
  <si>
    <t>8435-01</t>
  </si>
  <si>
    <t>8432-01</t>
  </si>
  <si>
    <t>8460-05</t>
  </si>
  <si>
    <t>8470-05</t>
  </si>
  <si>
    <t>8600-01</t>
  </si>
  <si>
    <t>8601-02</t>
  </si>
  <si>
    <t>8700-02</t>
  </si>
  <si>
    <t>8701-02</t>
  </si>
  <si>
    <t>ILL Loss/Damage</t>
  </si>
  <si>
    <t>Strategic Initiatives</t>
  </si>
  <si>
    <t>OFFICE SUPPLIES</t>
  </si>
  <si>
    <t>8202-01</t>
  </si>
  <si>
    <t>Office Supplies</t>
  </si>
  <si>
    <t>Unrealized Income Annuities</t>
  </si>
  <si>
    <t>adult periodicals</t>
  </si>
  <si>
    <t>Children's Periodicals</t>
  </si>
  <si>
    <t>8141-01</t>
  </si>
  <si>
    <t>STRATEGIC INITIATIVES</t>
  </si>
  <si>
    <t>lodging/meals/mileage</t>
  </si>
  <si>
    <t>2017-2018</t>
  </si>
  <si>
    <t>2016-2017</t>
  </si>
  <si>
    <t>CHANGE</t>
  </si>
  <si>
    <t>General Fund</t>
  </si>
  <si>
    <t>Debt Service Fund</t>
  </si>
  <si>
    <t>Audit Fund</t>
  </si>
  <si>
    <t>Public Liability Fund</t>
  </si>
  <si>
    <t>Unemployment Insurance Fund</t>
  </si>
  <si>
    <t>Building Fund</t>
  </si>
  <si>
    <t>Social Security Fund</t>
  </si>
  <si>
    <t>Pension Fund</t>
  </si>
  <si>
    <t>8158-01</t>
  </si>
  <si>
    <t>8399-01</t>
  </si>
  <si>
    <t>8130-01</t>
  </si>
  <si>
    <t>7508-01</t>
  </si>
  <si>
    <t>Don Abernathy</t>
  </si>
  <si>
    <t>ALA</t>
  </si>
  <si>
    <t>Amazon</t>
  </si>
  <si>
    <t>A to Z Database</t>
  </si>
  <si>
    <t>Angelica Diaz</t>
  </si>
  <si>
    <t>AMS Electrical</t>
  </si>
  <si>
    <t>AT&amp;T</t>
  </si>
  <si>
    <t>Atlas Dorr Repair</t>
  </si>
  <si>
    <t>BBC Hollydays</t>
  </si>
  <si>
    <t>Baker &amp; Taylor</t>
  </si>
  <si>
    <t>Adobe Creative Cloud</t>
  </si>
  <si>
    <t>Envision Ware</t>
  </si>
  <si>
    <t>USPS</t>
  </si>
  <si>
    <t>Belmonte Florist</t>
  </si>
  <si>
    <t>ILA</t>
  </si>
  <si>
    <t>Paisans Pizza</t>
  </si>
  <si>
    <t>MAMA Barone's Pizza</t>
  </si>
  <si>
    <t xml:space="preserve">Jewel </t>
  </si>
  <si>
    <t>Jewel</t>
  </si>
  <si>
    <t>Oriental Trading Company</t>
  </si>
  <si>
    <t>Web Newtork Solutions</t>
  </si>
  <si>
    <t>Walmart</t>
  </si>
  <si>
    <t>Rubber Stamp Champ</t>
  </si>
  <si>
    <t>MX Guard Dog.com</t>
  </si>
  <si>
    <t>Staples</t>
  </si>
  <si>
    <t>Discovery girls</t>
  </si>
  <si>
    <t>Jimmy Johns</t>
  </si>
  <si>
    <t>DNH Domain Hosting Service</t>
  </si>
  <si>
    <t>Brodart</t>
  </si>
  <si>
    <t>Catholic Digest</t>
  </si>
  <si>
    <t>Constance Gertz - Knitting program</t>
  </si>
  <si>
    <t>David Clark - Chicago by design program</t>
  </si>
  <si>
    <t>Crain's Chicago Business</t>
  </si>
  <si>
    <t>Colorsmith Stained Glass</t>
  </si>
  <si>
    <t>Call one</t>
  </si>
  <si>
    <t>Jill Cannizzo</t>
  </si>
  <si>
    <t>Cengage Learning</t>
  </si>
  <si>
    <t>Ikea</t>
  </si>
  <si>
    <t>Chicago Sun Times</t>
  </si>
  <si>
    <t>Colley Elevator</t>
  </si>
  <si>
    <t>Comcast</t>
  </si>
  <si>
    <t>Illinois Department of Innovation and Technology - Technology Mgt. Revolving Fund</t>
  </si>
  <si>
    <t xml:space="preserve"> </t>
  </si>
  <si>
    <t>Controled Engineering</t>
  </si>
  <si>
    <t xml:space="preserve">Coverall </t>
  </si>
  <si>
    <t>Dave Herzog's Marionettes</t>
  </si>
  <si>
    <t>Demco</t>
  </si>
  <si>
    <t>Diamond Graphics Inc</t>
  </si>
  <si>
    <t xml:space="preserve">Ernest Di Monte &amp; Associates </t>
  </si>
  <si>
    <t xml:space="preserve">Dave Dinaso Reptiles </t>
  </si>
  <si>
    <t>Dynegy</t>
  </si>
  <si>
    <t>Elm USA - Dvd cleaner</t>
  </si>
  <si>
    <t>Ebsco</t>
  </si>
  <si>
    <t>Funny Valentine Press - Lights out everybody</t>
  </si>
  <si>
    <t>Ferrara Candy Company</t>
  </si>
  <si>
    <t xml:space="preserve">Illinois Office of the state fire marshal boiler pressure vessel safety check </t>
  </si>
  <si>
    <t>Flow-Technics, Inc</t>
  </si>
  <si>
    <t>Franczek Radelet</t>
  </si>
  <si>
    <t>Gary Wenstrup - History of the Beatles</t>
  </si>
  <si>
    <t>Grace Dumelle - Heartland historical reserch service program</t>
  </si>
  <si>
    <t>Hinckley spring water</t>
  </si>
  <si>
    <t>Home Depot</t>
  </si>
  <si>
    <t>Innovative label technology</t>
  </si>
  <si>
    <t xml:space="preserve">ID Label Inc. </t>
  </si>
  <si>
    <t>ILA - Job announcement</t>
  </si>
  <si>
    <t>Impact</t>
  </si>
  <si>
    <t>Industral Appraisal Company</t>
  </si>
  <si>
    <t>Jim Gibbons Historcal Presentation</t>
  </si>
  <si>
    <t>Lorene Kennard</t>
  </si>
  <si>
    <t>Mary Cooper</t>
  </si>
  <si>
    <t>K&amp;S Sprinklers Inc</t>
  </si>
  <si>
    <t>Landmark</t>
  </si>
  <si>
    <t>LACONI</t>
  </si>
  <si>
    <t>Loyola University Chicago Quidditch Club</t>
  </si>
  <si>
    <t>John Lynn Prairie State Primer</t>
  </si>
  <si>
    <t>L-K Fire Extinguisher Service</t>
  </si>
  <si>
    <t>LEAF</t>
  </si>
  <si>
    <t>LIMRiCC</t>
  </si>
  <si>
    <t>Muellermist Service Corp. sprinklers</t>
  </si>
  <si>
    <t>Chris McBrien</t>
  </si>
  <si>
    <t>Britney Musial</t>
  </si>
  <si>
    <t>Midamerica Books</t>
  </si>
  <si>
    <t>Midco Telephone system</t>
  </si>
  <si>
    <t>Midwest Tape</t>
  </si>
  <si>
    <t>Midwest tape</t>
  </si>
  <si>
    <t xml:space="preserve">Newbank </t>
  </si>
  <si>
    <t>National Business Furniture</t>
  </si>
  <si>
    <t>Michael Niksik - Cooking program</t>
  </si>
  <si>
    <t xml:space="preserve">Numbers Automation inc </t>
  </si>
  <si>
    <t>Nicor Gas</t>
  </si>
  <si>
    <t>The New York Times</t>
  </si>
  <si>
    <t>Nitech Fire &amp; Security Industries inc</t>
  </si>
  <si>
    <t>Olive Garden</t>
  </si>
  <si>
    <t>Ollis Book Corporation</t>
  </si>
  <si>
    <t>O'Neill &amp; Gaspardo LLC</t>
  </si>
  <si>
    <t>Overdrive</t>
  </si>
  <si>
    <t>William Pack - Essential Christmas Carol</t>
  </si>
  <si>
    <t>Pawsitive Therapy Group</t>
  </si>
  <si>
    <t>Paychex</t>
  </si>
  <si>
    <t>Pengun Randon House LLC</t>
  </si>
  <si>
    <t>Peregrine, Stime, Newman</t>
  </si>
  <si>
    <t>Olsson Roofing Company inc</t>
  </si>
  <si>
    <t>Proven IT</t>
  </si>
  <si>
    <t>Karen Quinn</t>
  </si>
  <si>
    <t>Quality Backflow Testing Inc</t>
  </si>
  <si>
    <t>Quill</t>
  </si>
  <si>
    <t>Quinlan Security Systems</t>
  </si>
  <si>
    <t>Raymond Widders - Geologist botanist</t>
  </si>
  <si>
    <t>RAILS</t>
  </si>
  <si>
    <t>Rainbow Book Company</t>
  </si>
  <si>
    <t>Recorded Books Inc</t>
  </si>
  <si>
    <t>Roscoe Company</t>
  </si>
  <si>
    <t>Bryant Rouleau</t>
  </si>
  <si>
    <t>SCOLA Specialty Advertising Coporation</t>
  </si>
  <si>
    <t>Suburban LiFe Media</t>
  </si>
  <si>
    <t>Scholastic</t>
  </si>
  <si>
    <t>Seaway Supply Co</t>
  </si>
  <si>
    <t>Superior Awards</t>
  </si>
  <si>
    <t>SWAN</t>
  </si>
  <si>
    <t>TBS Today's Business Solutions Inc</t>
  </si>
  <si>
    <t>Target</t>
  </si>
  <si>
    <t>Terminix</t>
  </si>
  <si>
    <t>TLS The Library Store</t>
  </si>
  <si>
    <t>Thomson Reuters</t>
  </si>
  <si>
    <t>Tribune Products Co</t>
  </si>
  <si>
    <t>Trimline Landscaping Inc</t>
  </si>
  <si>
    <t>TV Weekly</t>
  </si>
  <si>
    <t>Tyco Integrated Security LLC</t>
  </si>
  <si>
    <t>USA Today</t>
  </si>
  <si>
    <t>Unique Management Services</t>
  </si>
  <si>
    <t>US Postal Service</t>
  </si>
  <si>
    <t>Utica National Insurance Group</t>
  </si>
  <si>
    <t>Value Line</t>
  </si>
  <si>
    <t>Versatile Computer Services</t>
  </si>
  <si>
    <t>Village of North Riverside</t>
  </si>
  <si>
    <t xml:space="preserve">West Town Mechanical </t>
  </si>
  <si>
    <t>West Town Mechanical</t>
  </si>
  <si>
    <t>Web Commerce Partners Lable Value.com</t>
  </si>
  <si>
    <t xml:space="preserve">Wall Street Journal </t>
  </si>
  <si>
    <t xml:space="preserve">Yescas Cleaning Corp. </t>
  </si>
  <si>
    <t>2018-2019</t>
  </si>
  <si>
    <t xml:space="preserve">In the change column, the parentheses means less than last year. </t>
  </si>
  <si>
    <t>No parenthesis means more than last year. A dash means it's the same.</t>
  </si>
  <si>
    <t>social security/mcare</t>
  </si>
  <si>
    <t>8103-01</t>
  </si>
  <si>
    <t>8153-01</t>
  </si>
  <si>
    <t>8360-01</t>
  </si>
  <si>
    <t>2019--2020</t>
  </si>
  <si>
    <t>8361-01</t>
  </si>
  <si>
    <t>donations</t>
  </si>
  <si>
    <t>8154-01</t>
  </si>
  <si>
    <t>8156-01</t>
  </si>
  <si>
    <t>yard signs</t>
  </si>
  <si>
    <t>Lautenbach &amp; Amen</t>
  </si>
  <si>
    <t>Vista Print</t>
  </si>
  <si>
    <t>Facebook</t>
  </si>
  <si>
    <t>advertising</t>
  </si>
  <si>
    <t>staff recognition</t>
  </si>
  <si>
    <t>building supplies</t>
  </si>
  <si>
    <t>4230-01</t>
  </si>
  <si>
    <t>ICMA</t>
  </si>
  <si>
    <t>2020-2021</t>
  </si>
  <si>
    <t>IMRF</t>
  </si>
  <si>
    <t>Technology service</t>
  </si>
  <si>
    <t>7505-01</t>
  </si>
  <si>
    <t>7506-01</t>
  </si>
  <si>
    <t>Circulation</t>
  </si>
  <si>
    <t>Adult Services</t>
  </si>
  <si>
    <t>Youth Services</t>
  </si>
  <si>
    <t>Pages</t>
  </si>
  <si>
    <t>Administration</t>
  </si>
  <si>
    <t>2021-2022</t>
  </si>
  <si>
    <t>loan funds</t>
  </si>
  <si>
    <t>2022-2023</t>
  </si>
  <si>
    <t xml:space="preserve">Facilities </t>
  </si>
  <si>
    <t>7509-01</t>
  </si>
  <si>
    <t>Teen fiction/nonfiction</t>
  </si>
  <si>
    <t>Adult A/V</t>
  </si>
  <si>
    <t>Teen A/V</t>
  </si>
  <si>
    <t>Children's A/V</t>
  </si>
  <si>
    <t>Adult fiction/nonfiction</t>
  </si>
  <si>
    <t>Children's fiction/nonfiction</t>
  </si>
  <si>
    <t xml:space="preserve">Periodicals </t>
  </si>
  <si>
    <t>Teen Programs</t>
  </si>
  <si>
    <t>Children's Programs</t>
  </si>
  <si>
    <t>Adult Programs</t>
  </si>
  <si>
    <t>Technology Programs</t>
  </si>
  <si>
    <t>Makerspace/LoT</t>
  </si>
  <si>
    <t>Software</t>
  </si>
  <si>
    <t>Website</t>
  </si>
  <si>
    <t>Email</t>
  </si>
  <si>
    <t>Computer Equipment</t>
  </si>
  <si>
    <t>DVD</t>
  </si>
  <si>
    <t>CD</t>
  </si>
  <si>
    <t>Books on CD</t>
  </si>
  <si>
    <t>Games</t>
  </si>
  <si>
    <t>Adult</t>
  </si>
  <si>
    <t>Teen</t>
  </si>
  <si>
    <t>Children's</t>
  </si>
  <si>
    <t>Internet/phone</t>
  </si>
  <si>
    <t>Foreign Language Materials</t>
  </si>
  <si>
    <t>Credit Card income</t>
  </si>
  <si>
    <t>A/V Breakdown (previous spending)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</si>
</sst>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2" fontId="1" fillId="0" borderId="0" xfId="0" applyNumberFormat="1" applyFont="1" applyFill="1" applyBorder="1" applyAlignment="1">
      <alignment wrapText="1"/>
    </xf>
    <xf numFmtId="42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/>
    <xf numFmtId="0" fontId="4" fillId="0" borderId="1" xfId="0" applyNumberFormat="1" applyFont="1" applyFill="1" applyBorder="1"/>
    <xf numFmtId="42" fontId="5" fillId="0" borderId="0" xfId="0" applyNumberFormat="1" applyFont="1" applyFill="1" applyBorder="1"/>
    <xf numFmtId="0" fontId="4" fillId="0" borderId="0" xfId="0" applyNumberFormat="1" applyFont="1" applyFill="1" applyBorder="1"/>
    <xf numFmtId="0" fontId="3" fillId="0" borderId="2" xfId="0" applyNumberFormat="1" applyFont="1" applyFill="1" applyBorder="1"/>
    <xf numFmtId="42" fontId="1" fillId="0" borderId="2" xfId="0" applyNumberFormat="1" applyFont="1" applyFill="1" applyBorder="1" applyAlignment="1">
      <alignment wrapText="1"/>
    </xf>
    <xf numFmtId="42" fontId="3" fillId="0" borderId="2" xfId="0" applyNumberFormat="1" applyFont="1" applyFill="1" applyBorder="1"/>
    <xf numFmtId="42" fontId="3" fillId="0" borderId="2" xfId="0" applyNumberFormat="1" applyFont="1" applyFill="1" applyBorder="1" applyAlignment="1">
      <alignment wrapText="1"/>
    </xf>
    <xf numFmtId="42" fontId="1" fillId="0" borderId="2" xfId="0" applyNumberFormat="1" applyFont="1" applyFill="1" applyBorder="1"/>
    <xf numFmtId="42" fontId="1" fillId="0" borderId="3" xfId="0" applyNumberFormat="1" applyFont="1" applyFill="1" applyBorder="1"/>
    <xf numFmtId="42" fontId="1" fillId="0" borderId="0" xfId="0" applyNumberFormat="1" applyFont="1" applyFill="1" applyBorder="1"/>
    <xf numFmtId="0" fontId="1" fillId="0" borderId="0" xfId="0" applyNumberFormat="1" applyFont="1" applyFill="1" applyBorder="1"/>
    <xf numFmtId="44" fontId="3" fillId="0" borderId="2" xfId="0" applyNumberFormat="1" applyFont="1" applyFill="1" applyBorder="1"/>
    <xf numFmtId="0" fontId="1" fillId="0" borderId="2" xfId="0" applyNumberFormat="1" applyFont="1" applyFill="1" applyBorder="1"/>
    <xf numFmtId="0" fontId="3" fillId="0" borderId="0" xfId="0" applyNumberFormat="1" applyFont="1" applyFill="1" applyBorder="1"/>
    <xf numFmtId="0" fontId="1" fillId="0" borderId="4" xfId="0" applyNumberFormat="1" applyFont="1" applyFill="1" applyBorder="1"/>
    <xf numFmtId="42" fontId="3" fillId="0" borderId="5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14" fontId="3" fillId="0" borderId="2" xfId="0" applyNumberFormat="1" applyFont="1" applyFill="1" applyBorder="1"/>
    <xf numFmtId="14" fontId="1" fillId="0" borderId="0" xfId="0" applyNumberFormat="1" applyFont="1" applyFill="1" applyBorder="1"/>
    <xf numFmtId="42" fontId="6" fillId="0" borderId="0" xfId="0" applyNumberFormat="1" applyFont="1" applyFill="1" applyBorder="1"/>
    <xf numFmtId="4" fontId="0" fillId="0" borderId="0" xfId="0" applyNumberFormat="1"/>
    <xf numFmtId="3" fontId="0" fillId="0" borderId="0" xfId="0" applyNumberFormat="1"/>
    <xf numFmtId="0" fontId="3" fillId="0" borderId="7" xfId="0" applyNumberFormat="1" applyFont="1" applyFill="1" applyBorder="1"/>
    <xf numFmtId="0" fontId="1" fillId="0" borderId="6" xfId="0" applyNumberFormat="1" applyFont="1" applyFill="1" applyBorder="1"/>
    <xf numFmtId="0" fontId="3" fillId="0" borderId="8" xfId="0" applyNumberFormat="1" applyFont="1" applyFill="1" applyBorder="1"/>
    <xf numFmtId="0" fontId="0" fillId="0" borderId="6" xfId="0" applyBorder="1"/>
    <xf numFmtId="42" fontId="1" fillId="0" borderId="6" xfId="0" applyNumberFormat="1" applyFont="1" applyFill="1" applyBorder="1"/>
    <xf numFmtId="0" fontId="3" fillId="0" borderId="10" xfId="0" applyNumberFormat="1" applyFont="1" applyFill="1" applyBorder="1"/>
    <xf numFmtId="42" fontId="1" fillId="0" borderId="9" xfId="0" applyNumberFormat="1" applyFont="1" applyFill="1" applyBorder="1"/>
    <xf numFmtId="0" fontId="3" fillId="0" borderId="11" xfId="0" applyNumberFormat="1" applyFont="1" applyFill="1" applyBorder="1"/>
    <xf numFmtId="0" fontId="0" fillId="0" borderId="9" xfId="0" applyBorder="1"/>
    <xf numFmtId="0" fontId="0" fillId="0" borderId="0" xfId="0" applyFill="1" applyBorder="1"/>
    <xf numFmtId="42" fontId="3" fillId="0" borderId="12" xfId="0" applyNumberFormat="1" applyFont="1" applyFill="1" applyBorder="1" applyAlignment="1">
      <alignment wrapText="1"/>
    </xf>
    <xf numFmtId="42" fontId="3" fillId="0" borderId="13" xfId="0" applyNumberFormat="1" applyFont="1" applyFill="1" applyBorder="1" applyAlignment="1">
      <alignment wrapText="1"/>
    </xf>
    <xf numFmtId="42" fontId="3" fillId="0" borderId="14" xfId="0" applyNumberFormat="1" applyFont="1" applyFill="1" applyBorder="1" applyAlignment="1">
      <alignment wrapText="1"/>
    </xf>
    <xf numFmtId="42" fontId="3" fillId="0" borderId="15" xfId="0" applyNumberFormat="1" applyFont="1" applyFill="1" applyBorder="1" applyAlignment="1">
      <alignment wrapText="1"/>
    </xf>
    <xf numFmtId="42" fontId="3" fillId="0" borderId="16" xfId="0" applyNumberFormat="1" applyFont="1" applyFill="1" applyBorder="1" applyAlignment="1">
      <alignment wrapText="1"/>
    </xf>
    <xf numFmtId="44" fontId="3" fillId="0" borderId="14" xfId="0" applyNumberFormat="1" applyFont="1" applyFill="1" applyBorder="1" applyAlignment="1">
      <alignment wrapText="1"/>
    </xf>
    <xf numFmtId="44" fontId="3" fillId="0" borderId="12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/>
    <xf numFmtId="0" fontId="0" fillId="0" borderId="9" xfId="0" applyFill="1" applyBorder="1"/>
    <xf numFmtId="44" fontId="3" fillId="0" borderId="0" xfId="0" applyNumberFormat="1" applyFont="1" applyFill="1" applyBorder="1"/>
    <xf numFmtId="0" fontId="3" fillId="0" borderId="13" xfId="0" applyNumberFormat="1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0" fillId="2" borderId="6" xfId="0" applyNumberFormat="1" applyFill="1" applyBorder="1"/>
    <xf numFmtId="164" fontId="0" fillId="2" borderId="0" xfId="0" applyNumberFormat="1" applyFill="1"/>
    <xf numFmtId="42" fontId="1" fillId="0" borderId="25" xfId="0" applyNumberFormat="1" applyFont="1" applyFill="1" applyBorder="1" applyAlignment="1">
      <alignment horizontal="center" wrapText="1"/>
    </xf>
    <xf numFmtId="42" fontId="3" fillId="0" borderId="26" xfId="0" applyNumberFormat="1" applyFont="1" applyFill="1" applyBorder="1"/>
    <xf numFmtId="13" fontId="1" fillId="0" borderId="0" xfId="0" applyNumberFormat="1" applyFont="1" applyFill="1" applyBorder="1" applyAlignment="1">
      <alignment horizontal="center" wrapText="1"/>
    </xf>
    <xf numFmtId="42" fontId="7" fillId="0" borderId="0" xfId="0" applyNumberFormat="1" applyFont="1" applyFill="1" applyBorder="1"/>
    <xf numFmtId="42" fontId="1" fillId="0" borderId="0" xfId="0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/>
    <xf numFmtId="42" fontId="3" fillId="0" borderId="27" xfId="0" applyNumberFormat="1" applyFont="1" applyFill="1" applyBorder="1"/>
    <xf numFmtId="42" fontId="8" fillId="0" borderId="0" xfId="0" applyNumberFormat="1" applyFont="1" applyFill="1" applyBorder="1"/>
    <xf numFmtId="42" fontId="4" fillId="0" borderId="10" xfId="0" applyNumberFormat="1" applyFont="1" applyFill="1" applyBorder="1"/>
    <xf numFmtId="13" fontId="1" fillId="0" borderId="28" xfId="0" applyNumberFormat="1" applyFont="1" applyFill="1" applyBorder="1" applyAlignment="1">
      <alignment horizontal="center" wrapText="1"/>
    </xf>
    <xf numFmtId="42" fontId="3" fillId="0" borderId="0" xfId="0" applyNumberFormat="1" applyFont="1" applyFill="1" applyBorder="1" applyAlignment="1">
      <alignment wrapText="1"/>
    </xf>
    <xf numFmtId="42" fontId="4" fillId="0" borderId="0" xfId="0" applyNumberFormat="1" applyFont="1" applyFill="1" applyBorder="1"/>
    <xf numFmtId="0" fontId="9" fillId="0" borderId="2" xfId="0" applyNumberFormat="1" applyFont="1" applyFill="1" applyBorder="1"/>
    <xf numFmtId="42" fontId="9" fillId="0" borderId="2" xfId="0" applyNumberFormat="1" applyFont="1" applyFill="1" applyBorder="1"/>
    <xf numFmtId="42" fontId="9" fillId="0" borderId="0" xfId="0" applyNumberFormat="1" applyFont="1" applyFill="1" applyBorder="1"/>
    <xf numFmtId="13" fontId="1" fillId="0" borderId="29" xfId="0" applyNumberFormat="1" applyFont="1" applyFill="1" applyBorder="1" applyAlignment="1">
      <alignment horizontal="center" wrapText="1"/>
    </xf>
    <xf numFmtId="42" fontId="4" fillId="0" borderId="30" xfId="0" applyNumberFormat="1" applyFont="1" applyFill="1" applyBorder="1"/>
    <xf numFmtId="42" fontId="1" fillId="0" borderId="31" xfId="0" applyNumberFormat="1" applyFont="1" applyFill="1" applyBorder="1" applyAlignment="1">
      <alignment horizontal="center" wrapText="1"/>
    </xf>
    <xf numFmtId="42" fontId="3" fillId="0" borderId="32" xfId="0" applyNumberFormat="1" applyFont="1" applyFill="1" applyBorder="1"/>
    <xf numFmtId="42" fontId="3" fillId="0" borderId="33" xfId="0" applyNumberFormat="1" applyFont="1" applyFill="1" applyBorder="1"/>
    <xf numFmtId="42" fontId="9" fillId="0" borderId="32" xfId="0" applyNumberFormat="1" applyFont="1" applyFill="1" applyBorder="1"/>
    <xf numFmtId="42" fontId="1" fillId="0" borderId="33" xfId="0" applyNumberFormat="1" applyFont="1" applyFill="1" applyBorder="1"/>
    <xf numFmtId="42" fontId="1" fillId="0" borderId="18" xfId="0" applyNumberFormat="1" applyFont="1" applyFill="1" applyBorder="1"/>
    <xf numFmtId="42" fontId="3" fillId="3" borderId="2" xfId="0" applyNumberFormat="1" applyFont="1" applyFill="1" applyBorder="1"/>
    <xf numFmtId="42" fontId="3" fillId="3" borderId="33" xfId="0" applyNumberFormat="1" applyFont="1" applyFill="1" applyBorder="1"/>
    <xf numFmtId="42" fontId="3" fillId="3" borderId="0" xfId="0" applyNumberFormat="1" applyFont="1" applyFill="1" applyBorder="1"/>
    <xf numFmtId="0" fontId="3" fillId="3" borderId="2" xfId="0" applyNumberFormat="1" applyFont="1" applyFill="1" applyBorder="1"/>
    <xf numFmtId="42" fontId="3" fillId="4" borderId="2" xfId="0" applyNumberFormat="1" applyFont="1" applyFill="1" applyBorder="1"/>
    <xf numFmtId="42" fontId="3" fillId="4" borderId="0" xfId="0" applyNumberFormat="1" applyFont="1" applyFill="1" applyBorder="1"/>
    <xf numFmtId="42" fontId="3" fillId="5" borderId="2" xfId="0" applyNumberFormat="1" applyFont="1" applyFill="1" applyBorder="1"/>
    <xf numFmtId="42" fontId="3" fillId="5" borderId="0" xfId="0" applyNumberFormat="1" applyFont="1" applyFill="1" applyBorder="1"/>
    <xf numFmtId="42" fontId="3" fillId="6" borderId="2" xfId="0" applyNumberFormat="1" applyFont="1" applyFill="1" applyBorder="1"/>
    <xf numFmtId="42" fontId="3" fillId="6" borderId="0" xfId="0" applyNumberFormat="1" applyFont="1" applyFill="1" applyBorder="1"/>
    <xf numFmtId="42" fontId="3" fillId="7" borderId="2" xfId="0" applyNumberFormat="1" applyFont="1" applyFill="1" applyBorder="1"/>
    <xf numFmtId="42" fontId="3" fillId="7" borderId="0" xfId="0" applyNumberFormat="1" applyFont="1" applyFill="1" applyBorder="1"/>
    <xf numFmtId="42" fontId="3" fillId="3" borderId="27" xfId="0" applyNumberFormat="1" applyFont="1" applyFill="1" applyBorder="1"/>
    <xf numFmtId="0" fontId="3" fillId="4" borderId="10" xfId="0" applyNumberFormat="1" applyFont="1" applyFill="1" applyBorder="1"/>
    <xf numFmtId="0" fontId="3" fillId="3" borderId="10" xfId="0" applyNumberFormat="1" applyFont="1" applyFill="1" applyBorder="1"/>
    <xf numFmtId="0" fontId="3" fillId="5" borderId="10" xfId="0" applyNumberFormat="1" applyFont="1" applyFill="1" applyBorder="1"/>
    <xf numFmtId="0" fontId="3" fillId="6" borderId="10" xfId="0" applyNumberFormat="1" applyFont="1" applyFill="1" applyBorder="1"/>
    <xf numFmtId="0" fontId="3" fillId="7" borderId="10" xfId="0" applyNumberFormat="1" applyFont="1" applyFill="1" applyBorder="1"/>
    <xf numFmtId="42" fontId="3" fillId="0" borderId="34" xfId="0" applyNumberFormat="1" applyFont="1" applyFill="1" applyBorder="1"/>
    <xf numFmtId="42" fontId="3" fillId="3" borderId="34" xfId="0" applyNumberFormat="1" applyFont="1" applyFill="1" applyBorder="1"/>
    <xf numFmtId="42" fontId="3" fillId="0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6"/>
  <sheetViews>
    <sheetView tabSelected="1" view="pageLayout" topLeftCell="A133" zoomScaleNormal="100" workbookViewId="0">
      <selection activeCell="I41" sqref="I41"/>
    </sheetView>
  </sheetViews>
  <sheetFormatPr defaultRowHeight="12.75" x14ac:dyDescent="0.2"/>
  <cols>
    <col min="1" max="1" width="8" style="18" bestFit="1" customWidth="1"/>
    <col min="2" max="2" width="29.85546875" style="4" customWidth="1"/>
    <col min="3" max="3" width="10.28515625" style="25" hidden="1" customWidth="1"/>
    <col min="4" max="4" width="10.42578125" style="1" hidden="1" customWidth="1"/>
    <col min="5" max="5" width="12.5703125" style="1" hidden="1" customWidth="1"/>
    <col min="6" max="6" width="11.85546875" style="1" customWidth="1"/>
    <col min="7" max="9" width="11" style="1" customWidth="1"/>
    <col min="10" max="10" width="12.7109375" style="4" bestFit="1" customWidth="1"/>
    <col min="11" max="11" width="9.140625" style="4"/>
    <col min="12" max="12" width="25.140625" style="4" customWidth="1"/>
    <col min="13" max="13" width="11.28515625" style="4" hidden="1" customWidth="1"/>
    <col min="14" max="14" width="12.5703125" style="4" hidden="1" customWidth="1"/>
    <col min="15" max="16" width="11.28515625" style="4" bestFit="1" customWidth="1"/>
    <col min="17" max="17" width="11.28515625" style="4" customWidth="1"/>
    <col min="18" max="18" width="12.7109375" style="4" bestFit="1" customWidth="1"/>
    <col min="19" max="254" width="9.140625" style="4"/>
    <col min="255" max="255" width="31.85546875" style="4" bestFit="1" customWidth="1"/>
    <col min="256" max="256" width="11.28515625" style="4" bestFit="1" customWidth="1"/>
    <col min="257" max="257" width="13.42578125" style="4" customWidth="1"/>
    <col min="258" max="258" width="10.140625" style="4" customWidth="1"/>
    <col min="259" max="259" width="29.28515625" style="4" bestFit="1" customWidth="1"/>
    <col min="260" max="510" width="9.140625" style="4"/>
    <col min="511" max="511" width="31.85546875" style="4" bestFit="1" customWidth="1"/>
    <col min="512" max="512" width="11.28515625" style="4" bestFit="1" customWidth="1"/>
    <col min="513" max="513" width="13.42578125" style="4" customWidth="1"/>
    <col min="514" max="514" width="10.140625" style="4" customWidth="1"/>
    <col min="515" max="515" width="29.28515625" style="4" bestFit="1" customWidth="1"/>
    <col min="516" max="766" width="9.140625" style="4"/>
    <col min="767" max="767" width="31.85546875" style="4" bestFit="1" customWidth="1"/>
    <col min="768" max="768" width="11.28515625" style="4" bestFit="1" customWidth="1"/>
    <col min="769" max="769" width="13.42578125" style="4" customWidth="1"/>
    <col min="770" max="770" width="10.140625" style="4" customWidth="1"/>
    <col min="771" max="771" width="29.28515625" style="4" bestFit="1" customWidth="1"/>
    <col min="772" max="1022" width="9.140625" style="4"/>
    <col min="1023" max="1023" width="31.85546875" style="4" bestFit="1" customWidth="1"/>
    <col min="1024" max="1024" width="11.28515625" style="4" bestFit="1" customWidth="1"/>
    <col min="1025" max="1025" width="13.42578125" style="4" customWidth="1"/>
    <col min="1026" max="1026" width="10.140625" style="4" customWidth="1"/>
    <col min="1027" max="1027" width="29.28515625" style="4" bestFit="1" customWidth="1"/>
    <col min="1028" max="1278" width="9.140625" style="4"/>
    <col min="1279" max="1279" width="31.85546875" style="4" bestFit="1" customWidth="1"/>
    <col min="1280" max="1280" width="11.28515625" style="4" bestFit="1" customWidth="1"/>
    <col min="1281" max="1281" width="13.42578125" style="4" customWidth="1"/>
    <col min="1282" max="1282" width="10.140625" style="4" customWidth="1"/>
    <col min="1283" max="1283" width="29.28515625" style="4" bestFit="1" customWidth="1"/>
    <col min="1284" max="1534" width="9.140625" style="4"/>
    <col min="1535" max="1535" width="31.85546875" style="4" bestFit="1" customWidth="1"/>
    <col min="1536" max="1536" width="11.28515625" style="4" bestFit="1" customWidth="1"/>
    <col min="1537" max="1537" width="13.42578125" style="4" customWidth="1"/>
    <col min="1538" max="1538" width="10.140625" style="4" customWidth="1"/>
    <col min="1539" max="1539" width="29.28515625" style="4" bestFit="1" customWidth="1"/>
    <col min="1540" max="1790" width="9.140625" style="4"/>
    <col min="1791" max="1791" width="31.85546875" style="4" bestFit="1" customWidth="1"/>
    <col min="1792" max="1792" width="11.28515625" style="4" bestFit="1" customWidth="1"/>
    <col min="1793" max="1793" width="13.42578125" style="4" customWidth="1"/>
    <col min="1794" max="1794" width="10.140625" style="4" customWidth="1"/>
    <col min="1795" max="1795" width="29.28515625" style="4" bestFit="1" customWidth="1"/>
    <col min="1796" max="2046" width="9.140625" style="4"/>
    <col min="2047" max="2047" width="31.85546875" style="4" bestFit="1" customWidth="1"/>
    <col min="2048" max="2048" width="11.28515625" style="4" bestFit="1" customWidth="1"/>
    <col min="2049" max="2049" width="13.42578125" style="4" customWidth="1"/>
    <col min="2050" max="2050" width="10.140625" style="4" customWidth="1"/>
    <col min="2051" max="2051" width="29.28515625" style="4" bestFit="1" customWidth="1"/>
    <col min="2052" max="2302" width="9.140625" style="4"/>
    <col min="2303" max="2303" width="31.85546875" style="4" bestFit="1" customWidth="1"/>
    <col min="2304" max="2304" width="11.28515625" style="4" bestFit="1" customWidth="1"/>
    <col min="2305" max="2305" width="13.42578125" style="4" customWidth="1"/>
    <col min="2306" max="2306" width="10.140625" style="4" customWidth="1"/>
    <col min="2307" max="2307" width="29.28515625" style="4" bestFit="1" customWidth="1"/>
    <col min="2308" max="2558" width="9.140625" style="4"/>
    <col min="2559" max="2559" width="31.85546875" style="4" bestFit="1" customWidth="1"/>
    <col min="2560" max="2560" width="11.28515625" style="4" bestFit="1" customWidth="1"/>
    <col min="2561" max="2561" width="13.42578125" style="4" customWidth="1"/>
    <col min="2562" max="2562" width="10.140625" style="4" customWidth="1"/>
    <col min="2563" max="2563" width="29.28515625" style="4" bestFit="1" customWidth="1"/>
    <col min="2564" max="2814" width="9.140625" style="4"/>
    <col min="2815" max="2815" width="31.85546875" style="4" bestFit="1" customWidth="1"/>
    <col min="2816" max="2816" width="11.28515625" style="4" bestFit="1" customWidth="1"/>
    <col min="2817" max="2817" width="13.42578125" style="4" customWidth="1"/>
    <col min="2818" max="2818" width="10.140625" style="4" customWidth="1"/>
    <col min="2819" max="2819" width="29.28515625" style="4" bestFit="1" customWidth="1"/>
    <col min="2820" max="3070" width="9.140625" style="4"/>
    <col min="3071" max="3071" width="31.85546875" style="4" bestFit="1" customWidth="1"/>
    <col min="3072" max="3072" width="11.28515625" style="4" bestFit="1" customWidth="1"/>
    <col min="3073" max="3073" width="13.42578125" style="4" customWidth="1"/>
    <col min="3074" max="3074" width="10.140625" style="4" customWidth="1"/>
    <col min="3075" max="3075" width="29.28515625" style="4" bestFit="1" customWidth="1"/>
    <col min="3076" max="3326" width="9.140625" style="4"/>
    <col min="3327" max="3327" width="31.85546875" style="4" bestFit="1" customWidth="1"/>
    <col min="3328" max="3328" width="11.28515625" style="4" bestFit="1" customWidth="1"/>
    <col min="3329" max="3329" width="13.42578125" style="4" customWidth="1"/>
    <col min="3330" max="3330" width="10.140625" style="4" customWidth="1"/>
    <col min="3331" max="3331" width="29.28515625" style="4" bestFit="1" customWidth="1"/>
    <col min="3332" max="3582" width="9.140625" style="4"/>
    <col min="3583" max="3583" width="31.85546875" style="4" bestFit="1" customWidth="1"/>
    <col min="3584" max="3584" width="11.28515625" style="4" bestFit="1" customWidth="1"/>
    <col min="3585" max="3585" width="13.42578125" style="4" customWidth="1"/>
    <col min="3586" max="3586" width="10.140625" style="4" customWidth="1"/>
    <col min="3587" max="3587" width="29.28515625" style="4" bestFit="1" customWidth="1"/>
    <col min="3588" max="3838" width="9.140625" style="4"/>
    <col min="3839" max="3839" width="31.85546875" style="4" bestFit="1" customWidth="1"/>
    <col min="3840" max="3840" width="11.28515625" style="4" bestFit="1" customWidth="1"/>
    <col min="3841" max="3841" width="13.42578125" style="4" customWidth="1"/>
    <col min="3842" max="3842" width="10.140625" style="4" customWidth="1"/>
    <col min="3843" max="3843" width="29.28515625" style="4" bestFit="1" customWidth="1"/>
    <col min="3844" max="4094" width="9.140625" style="4"/>
    <col min="4095" max="4095" width="31.85546875" style="4" bestFit="1" customWidth="1"/>
    <col min="4096" max="4096" width="11.28515625" style="4" bestFit="1" customWidth="1"/>
    <col min="4097" max="4097" width="13.42578125" style="4" customWidth="1"/>
    <col min="4098" max="4098" width="10.140625" style="4" customWidth="1"/>
    <col min="4099" max="4099" width="29.28515625" style="4" bestFit="1" customWidth="1"/>
    <col min="4100" max="4350" width="9.140625" style="4"/>
    <col min="4351" max="4351" width="31.85546875" style="4" bestFit="1" customWidth="1"/>
    <col min="4352" max="4352" width="11.28515625" style="4" bestFit="1" customWidth="1"/>
    <col min="4353" max="4353" width="13.42578125" style="4" customWidth="1"/>
    <col min="4354" max="4354" width="10.140625" style="4" customWidth="1"/>
    <col min="4355" max="4355" width="29.28515625" style="4" bestFit="1" customWidth="1"/>
    <col min="4356" max="4606" width="9.140625" style="4"/>
    <col min="4607" max="4607" width="31.85546875" style="4" bestFit="1" customWidth="1"/>
    <col min="4608" max="4608" width="11.28515625" style="4" bestFit="1" customWidth="1"/>
    <col min="4609" max="4609" width="13.42578125" style="4" customWidth="1"/>
    <col min="4610" max="4610" width="10.140625" style="4" customWidth="1"/>
    <col min="4611" max="4611" width="29.28515625" style="4" bestFit="1" customWidth="1"/>
    <col min="4612" max="4862" width="9.140625" style="4"/>
    <col min="4863" max="4863" width="31.85546875" style="4" bestFit="1" customWidth="1"/>
    <col min="4864" max="4864" width="11.28515625" style="4" bestFit="1" customWidth="1"/>
    <col min="4865" max="4865" width="13.42578125" style="4" customWidth="1"/>
    <col min="4866" max="4866" width="10.140625" style="4" customWidth="1"/>
    <col min="4867" max="4867" width="29.28515625" style="4" bestFit="1" customWidth="1"/>
    <col min="4868" max="5118" width="9.140625" style="4"/>
    <col min="5119" max="5119" width="31.85546875" style="4" bestFit="1" customWidth="1"/>
    <col min="5120" max="5120" width="11.28515625" style="4" bestFit="1" customWidth="1"/>
    <col min="5121" max="5121" width="13.42578125" style="4" customWidth="1"/>
    <col min="5122" max="5122" width="10.140625" style="4" customWidth="1"/>
    <col min="5123" max="5123" width="29.28515625" style="4" bestFit="1" customWidth="1"/>
    <col min="5124" max="5374" width="9.140625" style="4"/>
    <col min="5375" max="5375" width="31.85546875" style="4" bestFit="1" customWidth="1"/>
    <col min="5376" max="5376" width="11.28515625" style="4" bestFit="1" customWidth="1"/>
    <col min="5377" max="5377" width="13.42578125" style="4" customWidth="1"/>
    <col min="5378" max="5378" width="10.140625" style="4" customWidth="1"/>
    <col min="5379" max="5379" width="29.28515625" style="4" bestFit="1" customWidth="1"/>
    <col min="5380" max="5630" width="9.140625" style="4"/>
    <col min="5631" max="5631" width="31.85546875" style="4" bestFit="1" customWidth="1"/>
    <col min="5632" max="5632" width="11.28515625" style="4" bestFit="1" customWidth="1"/>
    <col min="5633" max="5633" width="13.42578125" style="4" customWidth="1"/>
    <col min="5634" max="5634" width="10.140625" style="4" customWidth="1"/>
    <col min="5635" max="5635" width="29.28515625" style="4" bestFit="1" customWidth="1"/>
    <col min="5636" max="5886" width="9.140625" style="4"/>
    <col min="5887" max="5887" width="31.85546875" style="4" bestFit="1" customWidth="1"/>
    <col min="5888" max="5888" width="11.28515625" style="4" bestFit="1" customWidth="1"/>
    <col min="5889" max="5889" width="13.42578125" style="4" customWidth="1"/>
    <col min="5890" max="5890" width="10.140625" style="4" customWidth="1"/>
    <col min="5891" max="5891" width="29.28515625" style="4" bestFit="1" customWidth="1"/>
    <col min="5892" max="6142" width="9.140625" style="4"/>
    <col min="6143" max="6143" width="31.85546875" style="4" bestFit="1" customWidth="1"/>
    <col min="6144" max="6144" width="11.28515625" style="4" bestFit="1" customWidth="1"/>
    <col min="6145" max="6145" width="13.42578125" style="4" customWidth="1"/>
    <col min="6146" max="6146" width="10.140625" style="4" customWidth="1"/>
    <col min="6147" max="6147" width="29.28515625" style="4" bestFit="1" customWidth="1"/>
    <col min="6148" max="6398" width="9.140625" style="4"/>
    <col min="6399" max="6399" width="31.85546875" style="4" bestFit="1" customWidth="1"/>
    <col min="6400" max="6400" width="11.28515625" style="4" bestFit="1" customWidth="1"/>
    <col min="6401" max="6401" width="13.42578125" style="4" customWidth="1"/>
    <col min="6402" max="6402" width="10.140625" style="4" customWidth="1"/>
    <col min="6403" max="6403" width="29.28515625" style="4" bestFit="1" customWidth="1"/>
    <col min="6404" max="6654" width="9.140625" style="4"/>
    <col min="6655" max="6655" width="31.85546875" style="4" bestFit="1" customWidth="1"/>
    <col min="6656" max="6656" width="11.28515625" style="4" bestFit="1" customWidth="1"/>
    <col min="6657" max="6657" width="13.42578125" style="4" customWidth="1"/>
    <col min="6658" max="6658" width="10.140625" style="4" customWidth="1"/>
    <col min="6659" max="6659" width="29.28515625" style="4" bestFit="1" customWidth="1"/>
    <col min="6660" max="6910" width="9.140625" style="4"/>
    <col min="6911" max="6911" width="31.85546875" style="4" bestFit="1" customWidth="1"/>
    <col min="6912" max="6912" width="11.28515625" style="4" bestFit="1" customWidth="1"/>
    <col min="6913" max="6913" width="13.42578125" style="4" customWidth="1"/>
    <col min="6914" max="6914" width="10.140625" style="4" customWidth="1"/>
    <col min="6915" max="6915" width="29.28515625" style="4" bestFit="1" customWidth="1"/>
    <col min="6916" max="7166" width="9.140625" style="4"/>
    <col min="7167" max="7167" width="31.85546875" style="4" bestFit="1" customWidth="1"/>
    <col min="7168" max="7168" width="11.28515625" style="4" bestFit="1" customWidth="1"/>
    <col min="7169" max="7169" width="13.42578125" style="4" customWidth="1"/>
    <col min="7170" max="7170" width="10.140625" style="4" customWidth="1"/>
    <col min="7171" max="7171" width="29.28515625" style="4" bestFit="1" customWidth="1"/>
    <col min="7172" max="7422" width="9.140625" style="4"/>
    <col min="7423" max="7423" width="31.85546875" style="4" bestFit="1" customWidth="1"/>
    <col min="7424" max="7424" width="11.28515625" style="4" bestFit="1" customWidth="1"/>
    <col min="7425" max="7425" width="13.42578125" style="4" customWidth="1"/>
    <col min="7426" max="7426" width="10.140625" style="4" customWidth="1"/>
    <col min="7427" max="7427" width="29.28515625" style="4" bestFit="1" customWidth="1"/>
    <col min="7428" max="7678" width="9.140625" style="4"/>
    <col min="7679" max="7679" width="31.85546875" style="4" bestFit="1" customWidth="1"/>
    <col min="7680" max="7680" width="11.28515625" style="4" bestFit="1" customWidth="1"/>
    <col min="7681" max="7681" width="13.42578125" style="4" customWidth="1"/>
    <col min="7682" max="7682" width="10.140625" style="4" customWidth="1"/>
    <col min="7683" max="7683" width="29.28515625" style="4" bestFit="1" customWidth="1"/>
    <col min="7684" max="7934" width="9.140625" style="4"/>
    <col min="7935" max="7935" width="31.85546875" style="4" bestFit="1" customWidth="1"/>
    <col min="7936" max="7936" width="11.28515625" style="4" bestFit="1" customWidth="1"/>
    <col min="7937" max="7937" width="13.42578125" style="4" customWidth="1"/>
    <col min="7938" max="7938" width="10.140625" style="4" customWidth="1"/>
    <col min="7939" max="7939" width="29.28515625" style="4" bestFit="1" customWidth="1"/>
    <col min="7940" max="8190" width="9.140625" style="4"/>
    <col min="8191" max="8191" width="31.85546875" style="4" bestFit="1" customWidth="1"/>
    <col min="8192" max="8192" width="11.28515625" style="4" bestFit="1" customWidth="1"/>
    <col min="8193" max="8193" width="13.42578125" style="4" customWidth="1"/>
    <col min="8194" max="8194" width="10.140625" style="4" customWidth="1"/>
    <col min="8195" max="8195" width="29.28515625" style="4" bestFit="1" customWidth="1"/>
    <col min="8196" max="8446" width="9.140625" style="4"/>
    <col min="8447" max="8447" width="31.85546875" style="4" bestFit="1" customWidth="1"/>
    <col min="8448" max="8448" width="11.28515625" style="4" bestFit="1" customWidth="1"/>
    <col min="8449" max="8449" width="13.42578125" style="4" customWidth="1"/>
    <col min="8450" max="8450" width="10.140625" style="4" customWidth="1"/>
    <col min="8451" max="8451" width="29.28515625" style="4" bestFit="1" customWidth="1"/>
    <col min="8452" max="8702" width="9.140625" style="4"/>
    <col min="8703" max="8703" width="31.85546875" style="4" bestFit="1" customWidth="1"/>
    <col min="8704" max="8704" width="11.28515625" style="4" bestFit="1" customWidth="1"/>
    <col min="8705" max="8705" width="13.42578125" style="4" customWidth="1"/>
    <col min="8706" max="8706" width="10.140625" style="4" customWidth="1"/>
    <col min="8707" max="8707" width="29.28515625" style="4" bestFit="1" customWidth="1"/>
    <col min="8708" max="8958" width="9.140625" style="4"/>
    <col min="8959" max="8959" width="31.85546875" style="4" bestFit="1" customWidth="1"/>
    <col min="8960" max="8960" width="11.28515625" style="4" bestFit="1" customWidth="1"/>
    <col min="8961" max="8961" width="13.42578125" style="4" customWidth="1"/>
    <col min="8962" max="8962" width="10.140625" style="4" customWidth="1"/>
    <col min="8963" max="8963" width="29.28515625" style="4" bestFit="1" customWidth="1"/>
    <col min="8964" max="9214" width="9.140625" style="4"/>
    <col min="9215" max="9215" width="31.85546875" style="4" bestFit="1" customWidth="1"/>
    <col min="9216" max="9216" width="11.28515625" style="4" bestFit="1" customWidth="1"/>
    <col min="9217" max="9217" width="13.42578125" style="4" customWidth="1"/>
    <col min="9218" max="9218" width="10.140625" style="4" customWidth="1"/>
    <col min="9219" max="9219" width="29.28515625" style="4" bestFit="1" customWidth="1"/>
    <col min="9220" max="9470" width="9.140625" style="4"/>
    <col min="9471" max="9471" width="31.85546875" style="4" bestFit="1" customWidth="1"/>
    <col min="9472" max="9472" width="11.28515625" style="4" bestFit="1" customWidth="1"/>
    <col min="9473" max="9473" width="13.42578125" style="4" customWidth="1"/>
    <col min="9474" max="9474" width="10.140625" style="4" customWidth="1"/>
    <col min="9475" max="9475" width="29.28515625" style="4" bestFit="1" customWidth="1"/>
    <col min="9476" max="9726" width="9.140625" style="4"/>
    <col min="9727" max="9727" width="31.85546875" style="4" bestFit="1" customWidth="1"/>
    <col min="9728" max="9728" width="11.28515625" style="4" bestFit="1" customWidth="1"/>
    <col min="9729" max="9729" width="13.42578125" style="4" customWidth="1"/>
    <col min="9730" max="9730" width="10.140625" style="4" customWidth="1"/>
    <col min="9731" max="9731" width="29.28515625" style="4" bestFit="1" customWidth="1"/>
    <col min="9732" max="9982" width="9.140625" style="4"/>
    <col min="9983" max="9983" width="31.85546875" style="4" bestFit="1" customWidth="1"/>
    <col min="9984" max="9984" width="11.28515625" style="4" bestFit="1" customWidth="1"/>
    <col min="9985" max="9985" width="13.42578125" style="4" customWidth="1"/>
    <col min="9986" max="9986" width="10.140625" style="4" customWidth="1"/>
    <col min="9987" max="9987" width="29.28515625" style="4" bestFit="1" customWidth="1"/>
    <col min="9988" max="10238" width="9.140625" style="4"/>
    <col min="10239" max="10239" width="31.85546875" style="4" bestFit="1" customWidth="1"/>
    <col min="10240" max="10240" width="11.28515625" style="4" bestFit="1" customWidth="1"/>
    <col min="10241" max="10241" width="13.42578125" style="4" customWidth="1"/>
    <col min="10242" max="10242" width="10.140625" style="4" customWidth="1"/>
    <col min="10243" max="10243" width="29.28515625" style="4" bestFit="1" customWidth="1"/>
    <col min="10244" max="10494" width="9.140625" style="4"/>
    <col min="10495" max="10495" width="31.85546875" style="4" bestFit="1" customWidth="1"/>
    <col min="10496" max="10496" width="11.28515625" style="4" bestFit="1" customWidth="1"/>
    <col min="10497" max="10497" width="13.42578125" style="4" customWidth="1"/>
    <col min="10498" max="10498" width="10.140625" style="4" customWidth="1"/>
    <col min="10499" max="10499" width="29.28515625" style="4" bestFit="1" customWidth="1"/>
    <col min="10500" max="10750" width="9.140625" style="4"/>
    <col min="10751" max="10751" width="31.85546875" style="4" bestFit="1" customWidth="1"/>
    <col min="10752" max="10752" width="11.28515625" style="4" bestFit="1" customWidth="1"/>
    <col min="10753" max="10753" width="13.42578125" style="4" customWidth="1"/>
    <col min="10754" max="10754" width="10.140625" style="4" customWidth="1"/>
    <col min="10755" max="10755" width="29.28515625" style="4" bestFit="1" customWidth="1"/>
    <col min="10756" max="11006" width="9.140625" style="4"/>
    <col min="11007" max="11007" width="31.85546875" style="4" bestFit="1" customWidth="1"/>
    <col min="11008" max="11008" width="11.28515625" style="4" bestFit="1" customWidth="1"/>
    <col min="11009" max="11009" width="13.42578125" style="4" customWidth="1"/>
    <col min="11010" max="11010" width="10.140625" style="4" customWidth="1"/>
    <col min="11011" max="11011" width="29.28515625" style="4" bestFit="1" customWidth="1"/>
    <col min="11012" max="11262" width="9.140625" style="4"/>
    <col min="11263" max="11263" width="31.85546875" style="4" bestFit="1" customWidth="1"/>
    <col min="11264" max="11264" width="11.28515625" style="4" bestFit="1" customWidth="1"/>
    <col min="11265" max="11265" width="13.42578125" style="4" customWidth="1"/>
    <col min="11266" max="11266" width="10.140625" style="4" customWidth="1"/>
    <col min="11267" max="11267" width="29.28515625" style="4" bestFit="1" customWidth="1"/>
    <col min="11268" max="11518" width="9.140625" style="4"/>
    <col min="11519" max="11519" width="31.85546875" style="4" bestFit="1" customWidth="1"/>
    <col min="11520" max="11520" width="11.28515625" style="4" bestFit="1" customWidth="1"/>
    <col min="11521" max="11521" width="13.42578125" style="4" customWidth="1"/>
    <col min="11522" max="11522" width="10.140625" style="4" customWidth="1"/>
    <col min="11523" max="11523" width="29.28515625" style="4" bestFit="1" customWidth="1"/>
    <col min="11524" max="11774" width="9.140625" style="4"/>
    <col min="11775" max="11775" width="31.85546875" style="4" bestFit="1" customWidth="1"/>
    <col min="11776" max="11776" width="11.28515625" style="4" bestFit="1" customWidth="1"/>
    <col min="11777" max="11777" width="13.42578125" style="4" customWidth="1"/>
    <col min="11778" max="11778" width="10.140625" style="4" customWidth="1"/>
    <col min="11779" max="11779" width="29.28515625" style="4" bestFit="1" customWidth="1"/>
    <col min="11780" max="12030" width="9.140625" style="4"/>
    <col min="12031" max="12031" width="31.85546875" style="4" bestFit="1" customWidth="1"/>
    <col min="12032" max="12032" width="11.28515625" style="4" bestFit="1" customWidth="1"/>
    <col min="12033" max="12033" width="13.42578125" style="4" customWidth="1"/>
    <col min="12034" max="12034" width="10.140625" style="4" customWidth="1"/>
    <col min="12035" max="12035" width="29.28515625" style="4" bestFit="1" customWidth="1"/>
    <col min="12036" max="12286" width="9.140625" style="4"/>
    <col min="12287" max="12287" width="31.85546875" style="4" bestFit="1" customWidth="1"/>
    <col min="12288" max="12288" width="11.28515625" style="4" bestFit="1" customWidth="1"/>
    <col min="12289" max="12289" width="13.42578125" style="4" customWidth="1"/>
    <col min="12290" max="12290" width="10.140625" style="4" customWidth="1"/>
    <col min="12291" max="12291" width="29.28515625" style="4" bestFit="1" customWidth="1"/>
    <col min="12292" max="12542" width="9.140625" style="4"/>
    <col min="12543" max="12543" width="31.85546875" style="4" bestFit="1" customWidth="1"/>
    <col min="12544" max="12544" width="11.28515625" style="4" bestFit="1" customWidth="1"/>
    <col min="12545" max="12545" width="13.42578125" style="4" customWidth="1"/>
    <col min="12546" max="12546" width="10.140625" style="4" customWidth="1"/>
    <col min="12547" max="12547" width="29.28515625" style="4" bestFit="1" customWidth="1"/>
    <col min="12548" max="12798" width="9.140625" style="4"/>
    <col min="12799" max="12799" width="31.85546875" style="4" bestFit="1" customWidth="1"/>
    <col min="12800" max="12800" width="11.28515625" style="4" bestFit="1" customWidth="1"/>
    <col min="12801" max="12801" width="13.42578125" style="4" customWidth="1"/>
    <col min="12802" max="12802" width="10.140625" style="4" customWidth="1"/>
    <col min="12803" max="12803" width="29.28515625" style="4" bestFit="1" customWidth="1"/>
    <col min="12804" max="13054" width="9.140625" style="4"/>
    <col min="13055" max="13055" width="31.85546875" style="4" bestFit="1" customWidth="1"/>
    <col min="13056" max="13056" width="11.28515625" style="4" bestFit="1" customWidth="1"/>
    <col min="13057" max="13057" width="13.42578125" style="4" customWidth="1"/>
    <col min="13058" max="13058" width="10.140625" style="4" customWidth="1"/>
    <col min="13059" max="13059" width="29.28515625" style="4" bestFit="1" customWidth="1"/>
    <col min="13060" max="13310" width="9.140625" style="4"/>
    <col min="13311" max="13311" width="31.85546875" style="4" bestFit="1" customWidth="1"/>
    <col min="13312" max="13312" width="11.28515625" style="4" bestFit="1" customWidth="1"/>
    <col min="13313" max="13313" width="13.42578125" style="4" customWidth="1"/>
    <col min="13314" max="13314" width="10.140625" style="4" customWidth="1"/>
    <col min="13315" max="13315" width="29.28515625" style="4" bestFit="1" customWidth="1"/>
    <col min="13316" max="13566" width="9.140625" style="4"/>
    <col min="13567" max="13567" width="31.85546875" style="4" bestFit="1" customWidth="1"/>
    <col min="13568" max="13568" width="11.28515625" style="4" bestFit="1" customWidth="1"/>
    <col min="13569" max="13569" width="13.42578125" style="4" customWidth="1"/>
    <col min="13570" max="13570" width="10.140625" style="4" customWidth="1"/>
    <col min="13571" max="13571" width="29.28515625" style="4" bestFit="1" customWidth="1"/>
    <col min="13572" max="13822" width="9.140625" style="4"/>
    <col min="13823" max="13823" width="31.85546875" style="4" bestFit="1" customWidth="1"/>
    <col min="13824" max="13824" width="11.28515625" style="4" bestFit="1" customWidth="1"/>
    <col min="13825" max="13825" width="13.42578125" style="4" customWidth="1"/>
    <col min="13826" max="13826" width="10.140625" style="4" customWidth="1"/>
    <col min="13827" max="13827" width="29.28515625" style="4" bestFit="1" customWidth="1"/>
    <col min="13828" max="14078" width="9.140625" style="4"/>
    <col min="14079" max="14079" width="31.85546875" style="4" bestFit="1" customWidth="1"/>
    <col min="14080" max="14080" width="11.28515625" style="4" bestFit="1" customWidth="1"/>
    <col min="14081" max="14081" width="13.42578125" style="4" customWidth="1"/>
    <col min="14082" max="14082" width="10.140625" style="4" customWidth="1"/>
    <col min="14083" max="14083" width="29.28515625" style="4" bestFit="1" customWidth="1"/>
    <col min="14084" max="14334" width="9.140625" style="4"/>
    <col min="14335" max="14335" width="31.85546875" style="4" bestFit="1" customWidth="1"/>
    <col min="14336" max="14336" width="11.28515625" style="4" bestFit="1" customWidth="1"/>
    <col min="14337" max="14337" width="13.42578125" style="4" customWidth="1"/>
    <col min="14338" max="14338" width="10.140625" style="4" customWidth="1"/>
    <col min="14339" max="14339" width="29.28515625" style="4" bestFit="1" customWidth="1"/>
    <col min="14340" max="14590" width="9.140625" style="4"/>
    <col min="14591" max="14591" width="31.85546875" style="4" bestFit="1" customWidth="1"/>
    <col min="14592" max="14592" width="11.28515625" style="4" bestFit="1" customWidth="1"/>
    <col min="14593" max="14593" width="13.42578125" style="4" customWidth="1"/>
    <col min="14594" max="14594" width="10.140625" style="4" customWidth="1"/>
    <col min="14595" max="14595" width="29.28515625" style="4" bestFit="1" customWidth="1"/>
    <col min="14596" max="14846" width="9.140625" style="4"/>
    <col min="14847" max="14847" width="31.85546875" style="4" bestFit="1" customWidth="1"/>
    <col min="14848" max="14848" width="11.28515625" style="4" bestFit="1" customWidth="1"/>
    <col min="14849" max="14849" width="13.42578125" style="4" customWidth="1"/>
    <col min="14850" max="14850" width="10.140625" style="4" customWidth="1"/>
    <col min="14851" max="14851" width="29.28515625" style="4" bestFit="1" customWidth="1"/>
    <col min="14852" max="15102" width="9.140625" style="4"/>
    <col min="15103" max="15103" width="31.85546875" style="4" bestFit="1" customWidth="1"/>
    <col min="15104" max="15104" width="11.28515625" style="4" bestFit="1" customWidth="1"/>
    <col min="15105" max="15105" width="13.42578125" style="4" customWidth="1"/>
    <col min="15106" max="15106" width="10.140625" style="4" customWidth="1"/>
    <col min="15107" max="15107" width="29.28515625" style="4" bestFit="1" customWidth="1"/>
    <col min="15108" max="15358" width="9.140625" style="4"/>
    <col min="15359" max="15359" width="31.85546875" style="4" bestFit="1" customWidth="1"/>
    <col min="15360" max="15360" width="11.28515625" style="4" bestFit="1" customWidth="1"/>
    <col min="15361" max="15361" width="13.42578125" style="4" customWidth="1"/>
    <col min="15362" max="15362" width="10.140625" style="4" customWidth="1"/>
    <col min="15363" max="15363" width="29.28515625" style="4" bestFit="1" customWidth="1"/>
    <col min="15364" max="15614" width="9.140625" style="4"/>
    <col min="15615" max="15615" width="31.85546875" style="4" bestFit="1" customWidth="1"/>
    <col min="15616" max="15616" width="11.28515625" style="4" bestFit="1" customWidth="1"/>
    <col min="15617" max="15617" width="13.42578125" style="4" customWidth="1"/>
    <col min="15618" max="15618" width="10.140625" style="4" customWidth="1"/>
    <col min="15619" max="15619" width="29.28515625" style="4" bestFit="1" customWidth="1"/>
    <col min="15620" max="15870" width="9.140625" style="4"/>
    <col min="15871" max="15871" width="31.85546875" style="4" bestFit="1" customWidth="1"/>
    <col min="15872" max="15872" width="11.28515625" style="4" bestFit="1" customWidth="1"/>
    <col min="15873" max="15873" width="13.42578125" style="4" customWidth="1"/>
    <col min="15874" max="15874" width="10.140625" style="4" customWidth="1"/>
    <col min="15875" max="15875" width="29.28515625" style="4" bestFit="1" customWidth="1"/>
    <col min="15876" max="16126" width="9.140625" style="4"/>
    <col min="16127" max="16127" width="31.85546875" style="4" bestFit="1" customWidth="1"/>
    <col min="16128" max="16128" width="11.28515625" style="4" bestFit="1" customWidth="1"/>
    <col min="16129" max="16129" width="13.42578125" style="4" customWidth="1"/>
    <col min="16130" max="16130" width="10.140625" style="4" customWidth="1"/>
    <col min="16131" max="16131" width="29.28515625" style="4" bestFit="1" customWidth="1"/>
    <col min="16132" max="16384" width="9.140625" style="4"/>
  </cols>
  <sheetData>
    <row r="1" spans="1:18" s="2" customFormat="1" ht="15.75" x14ac:dyDescent="0.25">
      <c r="A1" s="21"/>
      <c r="B1" s="1"/>
      <c r="L1" s="7"/>
      <c r="M1" s="1"/>
      <c r="N1" s="64"/>
      <c r="O1" s="64"/>
      <c r="P1" s="62"/>
      <c r="Q1" s="62"/>
      <c r="R1" s="71"/>
    </row>
    <row r="2" spans="1:18" ht="15.75" x14ac:dyDescent="0.25">
      <c r="A2" t="s">
        <v>342</v>
      </c>
      <c r="C2" s="4"/>
      <c r="D2" s="4"/>
      <c r="E2" s="4"/>
      <c r="F2" s="4"/>
      <c r="G2" s="4"/>
      <c r="H2" s="4"/>
      <c r="I2" s="4"/>
      <c r="K2" s="22"/>
    </row>
    <row r="3" spans="1:18" ht="15" x14ac:dyDescent="0.25">
      <c r="A3" t="s">
        <v>343</v>
      </c>
      <c r="C3" s="4"/>
      <c r="D3" s="4"/>
      <c r="E3" s="4"/>
      <c r="F3" s="4"/>
      <c r="G3" s="4"/>
      <c r="H3" s="4"/>
      <c r="I3" s="4"/>
    </row>
    <row r="4" spans="1:18" ht="16.5" thickBot="1" x14ac:dyDescent="0.3">
      <c r="B4" s="3" t="s">
        <v>0</v>
      </c>
      <c r="C4" s="4"/>
      <c r="D4" s="4"/>
      <c r="E4" s="4"/>
      <c r="F4" s="4"/>
      <c r="G4" s="4"/>
      <c r="H4" s="4"/>
      <c r="I4" s="4"/>
      <c r="L4" s="7"/>
      <c r="M4" s="1"/>
      <c r="N4" s="64"/>
      <c r="O4" s="64"/>
      <c r="P4" s="62"/>
      <c r="Q4" s="62"/>
      <c r="R4" s="71"/>
    </row>
    <row r="5" spans="1:18" s="6" customFormat="1" ht="17.25" thickTop="1" thickBot="1" x14ac:dyDescent="0.3">
      <c r="A5" s="22"/>
      <c r="B5" s="5" t="s">
        <v>1</v>
      </c>
      <c r="C5" s="1" t="s">
        <v>187</v>
      </c>
      <c r="D5" s="64" t="s">
        <v>186</v>
      </c>
      <c r="E5" s="64" t="s">
        <v>341</v>
      </c>
      <c r="F5" s="62" t="s">
        <v>348</v>
      </c>
      <c r="G5" s="62" t="s">
        <v>362</v>
      </c>
      <c r="H5" s="62" t="s">
        <v>372</v>
      </c>
      <c r="I5" s="69" t="s">
        <v>374</v>
      </c>
      <c r="J5" s="68" t="s">
        <v>188</v>
      </c>
      <c r="K5" s="22"/>
      <c r="L5" s="14"/>
      <c r="M5" s="4"/>
      <c r="N5" s="4"/>
      <c r="O5" s="4"/>
      <c r="P5" s="4"/>
      <c r="Q5" s="4"/>
      <c r="R5" s="4"/>
    </row>
    <row r="6" spans="1:18" s="6" customFormat="1" ht="15.75" x14ac:dyDescent="0.25">
      <c r="A6" s="22"/>
      <c r="B6" s="7"/>
      <c r="L6" s="4"/>
      <c r="M6" s="4"/>
      <c r="N6" s="4"/>
      <c r="O6" s="4"/>
      <c r="P6" s="4"/>
      <c r="Q6" s="4"/>
      <c r="R6" s="4"/>
    </row>
    <row r="7" spans="1:18" x14ac:dyDescent="0.2">
      <c r="A7" s="8"/>
      <c r="B7" s="8" t="s">
        <v>373</v>
      </c>
      <c r="C7" s="4"/>
      <c r="D7" s="61"/>
      <c r="E7" s="4"/>
      <c r="F7" s="4"/>
      <c r="G7" s="4"/>
      <c r="H7" s="4">
        <v>172000</v>
      </c>
      <c r="I7" s="4"/>
      <c r="L7" s="14"/>
    </row>
    <row r="8" spans="1:18" x14ac:dyDescent="0.2">
      <c r="A8" s="23" t="s">
        <v>98</v>
      </c>
      <c r="B8" s="10" t="s">
        <v>2</v>
      </c>
      <c r="C8" s="10">
        <v>970000</v>
      </c>
      <c r="D8" s="10">
        <v>970000</v>
      </c>
      <c r="E8" s="78">
        <v>1020000</v>
      </c>
      <c r="F8" s="4">
        <v>1050000</v>
      </c>
      <c r="G8" s="4">
        <v>1072000</v>
      </c>
      <c r="H8" s="4">
        <v>1124759</v>
      </c>
      <c r="I8" s="4">
        <v>1118750</v>
      </c>
      <c r="J8" s="4">
        <f>I8-H8</f>
        <v>-6009</v>
      </c>
    </row>
    <row r="9" spans="1:18" x14ac:dyDescent="0.2">
      <c r="A9" s="8" t="s">
        <v>99</v>
      </c>
      <c r="B9" s="10" t="s">
        <v>3</v>
      </c>
      <c r="C9" s="10">
        <v>12000</v>
      </c>
      <c r="D9" s="10">
        <v>12000</v>
      </c>
      <c r="E9" s="78">
        <v>12000</v>
      </c>
      <c r="F9" s="4">
        <v>12000</v>
      </c>
      <c r="G9" s="4">
        <v>12000</v>
      </c>
      <c r="H9" s="4">
        <v>5000</v>
      </c>
      <c r="I9" s="4">
        <v>5000</v>
      </c>
      <c r="J9" s="4">
        <f t="shared" ref="J9:J18" si="0">I9-H9</f>
        <v>0</v>
      </c>
      <c r="L9" s="15"/>
    </row>
    <row r="10" spans="1:18" ht="12.75" customHeight="1" x14ac:dyDescent="0.2">
      <c r="A10" s="8" t="s">
        <v>100</v>
      </c>
      <c r="B10" s="10" t="s">
        <v>4</v>
      </c>
      <c r="C10" s="10">
        <v>5000</v>
      </c>
      <c r="D10" s="10">
        <v>5000</v>
      </c>
      <c r="E10" s="78">
        <v>9500</v>
      </c>
      <c r="F10" s="4">
        <v>8000</v>
      </c>
      <c r="G10" s="4">
        <v>8000</v>
      </c>
      <c r="H10" s="4">
        <v>10000</v>
      </c>
      <c r="I10" s="4">
        <v>35000</v>
      </c>
      <c r="J10" s="4">
        <f t="shared" si="0"/>
        <v>25000</v>
      </c>
    </row>
    <row r="11" spans="1:18" x14ac:dyDescent="0.2">
      <c r="A11" s="8" t="s">
        <v>101</v>
      </c>
      <c r="B11" s="10" t="s">
        <v>5</v>
      </c>
      <c r="C11" s="10">
        <v>5500</v>
      </c>
      <c r="D11" s="10">
        <v>5500</v>
      </c>
      <c r="E11" s="78">
        <f>6500+8500+25000</f>
        <v>40000</v>
      </c>
      <c r="F11" s="4">
        <v>150000</v>
      </c>
      <c r="G11" s="4">
        <v>50000</v>
      </c>
      <c r="H11" s="4">
        <v>50000</v>
      </c>
      <c r="I11" s="4">
        <v>100000</v>
      </c>
      <c r="J11" s="4">
        <f t="shared" si="0"/>
        <v>50000</v>
      </c>
      <c r="L11" s="15"/>
      <c r="R11" s="67"/>
    </row>
    <row r="12" spans="1:18" x14ac:dyDescent="0.2">
      <c r="A12" s="8"/>
      <c r="B12" s="10" t="s">
        <v>6</v>
      </c>
      <c r="C12" s="10">
        <v>0</v>
      </c>
      <c r="D12" s="10">
        <v>0</v>
      </c>
      <c r="E12" s="78"/>
      <c r="F12" s="4"/>
      <c r="G12" s="4"/>
      <c r="H12" s="4"/>
      <c r="I12" s="4"/>
      <c r="J12" s="4">
        <f t="shared" si="0"/>
        <v>0</v>
      </c>
    </row>
    <row r="13" spans="1:18" x14ac:dyDescent="0.2">
      <c r="A13" s="8" t="s">
        <v>102</v>
      </c>
      <c r="B13" s="10" t="s">
        <v>7</v>
      </c>
      <c r="C13" s="10">
        <v>220</v>
      </c>
      <c r="D13" s="10">
        <v>220</v>
      </c>
      <c r="E13" s="78">
        <v>220</v>
      </c>
      <c r="F13" s="4">
        <v>220</v>
      </c>
      <c r="G13" s="4">
        <v>1000</v>
      </c>
      <c r="H13" s="4">
        <v>1500</v>
      </c>
      <c r="I13" s="4">
        <v>1500</v>
      </c>
      <c r="J13" s="4">
        <f t="shared" si="0"/>
        <v>0</v>
      </c>
      <c r="L13" s="15"/>
    </row>
    <row r="14" spans="1:18" ht="25.5" customHeight="1" x14ac:dyDescent="0.2">
      <c r="A14" s="8" t="s">
        <v>103</v>
      </c>
      <c r="B14" s="11" t="s">
        <v>8</v>
      </c>
      <c r="C14" s="10">
        <v>-40000</v>
      </c>
      <c r="D14" s="10">
        <v>-20000</v>
      </c>
      <c r="E14" s="78">
        <v>-15000</v>
      </c>
      <c r="F14" s="4">
        <v>-15000</v>
      </c>
      <c r="G14" s="4">
        <v>-15000</v>
      </c>
      <c r="H14" s="4">
        <v>-15000</v>
      </c>
      <c r="I14" s="4">
        <v>-15000</v>
      </c>
      <c r="J14" s="4">
        <f t="shared" si="0"/>
        <v>0</v>
      </c>
    </row>
    <row r="15" spans="1:18" ht="25.5" customHeight="1" x14ac:dyDescent="0.2">
      <c r="A15" s="8" t="s">
        <v>104</v>
      </c>
      <c r="B15" s="11" t="s">
        <v>9</v>
      </c>
      <c r="C15" s="10"/>
      <c r="D15" s="10"/>
      <c r="E15" s="78"/>
      <c r="F15" s="4"/>
      <c r="G15" s="4"/>
      <c r="H15" s="4"/>
      <c r="I15" s="4"/>
      <c r="J15" s="4">
        <f t="shared" si="0"/>
        <v>0</v>
      </c>
      <c r="L15" s="14"/>
    </row>
    <row r="16" spans="1:18" ht="25.5" customHeight="1" x14ac:dyDescent="0.2">
      <c r="B16" s="11" t="s">
        <v>402</v>
      </c>
      <c r="C16" s="10"/>
      <c r="D16" s="10"/>
      <c r="E16" s="78"/>
      <c r="F16" s="4"/>
      <c r="G16" s="4"/>
      <c r="H16" s="4"/>
      <c r="I16" s="4">
        <v>3000</v>
      </c>
      <c r="L16" s="14"/>
    </row>
    <row r="17" spans="1:18" ht="25.5" customHeight="1" x14ac:dyDescent="0.2">
      <c r="B17" s="11" t="s">
        <v>180</v>
      </c>
      <c r="C17" s="10">
        <v>20000</v>
      </c>
      <c r="D17" s="10">
        <v>20000</v>
      </c>
      <c r="E17" s="79">
        <v>45000</v>
      </c>
      <c r="F17" s="4">
        <v>20000</v>
      </c>
      <c r="G17" s="4">
        <v>20000</v>
      </c>
      <c r="H17" s="4">
        <v>20000</v>
      </c>
      <c r="I17" s="4">
        <v>35000</v>
      </c>
      <c r="J17" s="4">
        <f t="shared" si="0"/>
        <v>15000</v>
      </c>
    </row>
    <row r="18" spans="1:18" ht="21" customHeight="1" x14ac:dyDescent="0.2">
      <c r="B18" s="12" t="s">
        <v>10</v>
      </c>
      <c r="C18" s="12">
        <f>SUM(C8:C17)</f>
        <v>972720</v>
      </c>
      <c r="D18" s="12">
        <f>SUM(D8:D17)</f>
        <v>992720</v>
      </c>
      <c r="E18" s="12">
        <f>SUM(E8:E17)</f>
        <v>1111720</v>
      </c>
      <c r="F18" s="12">
        <f>SUM(F8:F17)</f>
        <v>1225220</v>
      </c>
      <c r="G18" s="12">
        <f>SUM(G8:G17)</f>
        <v>1148000</v>
      </c>
      <c r="H18" s="12">
        <f>SUM(H7:H17)</f>
        <v>1368259</v>
      </c>
      <c r="I18" s="12">
        <f>SUM(I7:I17)</f>
        <v>1283250</v>
      </c>
      <c r="J18" s="4">
        <f t="shared" si="0"/>
        <v>-85009</v>
      </c>
      <c r="L18" s="14"/>
      <c r="M18" s="6"/>
      <c r="N18" s="6"/>
      <c r="O18" s="6"/>
      <c r="P18" s="6"/>
      <c r="Q18" s="6"/>
      <c r="R18" s="6"/>
    </row>
    <row r="19" spans="1:18" ht="21" customHeight="1" thickBot="1" x14ac:dyDescent="0.25">
      <c r="B19" s="13"/>
      <c r="C19" s="4"/>
      <c r="D19" s="4"/>
      <c r="E19" s="4"/>
      <c r="F19" s="4"/>
      <c r="G19" s="4"/>
      <c r="H19" s="4"/>
      <c r="I19" s="4"/>
    </row>
    <row r="20" spans="1:18" s="6" customFormat="1" ht="17.25" thickTop="1" thickBot="1" x14ac:dyDescent="0.3">
      <c r="A20" s="22"/>
      <c r="B20" s="5" t="s">
        <v>11</v>
      </c>
      <c r="C20" s="1" t="s">
        <v>187</v>
      </c>
      <c r="D20" s="64" t="s">
        <v>186</v>
      </c>
      <c r="E20" s="64" t="s">
        <v>341</v>
      </c>
      <c r="F20" s="62" t="s">
        <v>348</v>
      </c>
      <c r="G20" s="62" t="s">
        <v>362</v>
      </c>
      <c r="H20" s="62" t="s">
        <v>372</v>
      </c>
      <c r="I20" s="69" t="s">
        <v>374</v>
      </c>
      <c r="J20" s="68" t="s">
        <v>188</v>
      </c>
      <c r="L20" s="14"/>
      <c r="M20" s="4"/>
      <c r="N20" s="4"/>
      <c r="O20" s="4"/>
      <c r="P20" s="4"/>
      <c r="Q20" s="4"/>
      <c r="R20" s="67"/>
    </row>
    <row r="21" spans="1:18" x14ac:dyDescent="0.2">
      <c r="C21" s="4"/>
      <c r="D21" s="4"/>
      <c r="E21" s="4"/>
      <c r="F21" s="4"/>
      <c r="G21" s="4"/>
      <c r="H21" s="4"/>
      <c r="I21" s="4"/>
    </row>
    <row r="22" spans="1:18" x14ac:dyDescent="0.2">
      <c r="B22" s="14" t="s">
        <v>12</v>
      </c>
      <c r="L22" s="15"/>
      <c r="R22" s="67"/>
    </row>
    <row r="23" spans="1:18" x14ac:dyDescent="0.2">
      <c r="A23" s="8" t="s">
        <v>105</v>
      </c>
      <c r="B23" s="10" t="s">
        <v>367</v>
      </c>
      <c r="C23" s="10">
        <v>204893</v>
      </c>
      <c r="D23" s="10">
        <v>240733.34</v>
      </c>
      <c r="E23" s="78">
        <v>166574</v>
      </c>
      <c r="F23" s="4">
        <v>173785</v>
      </c>
      <c r="G23" s="4">
        <v>196375</v>
      </c>
      <c r="H23" s="4">
        <f>73600+3000</f>
        <v>76600</v>
      </c>
      <c r="I23" s="4">
        <v>89433</v>
      </c>
      <c r="J23" s="4">
        <f>I23-H23</f>
        <v>12833</v>
      </c>
    </row>
    <row r="24" spans="1:18" x14ac:dyDescent="0.2">
      <c r="A24" s="28" t="s">
        <v>365</v>
      </c>
      <c r="B24" s="10" t="s">
        <v>368</v>
      </c>
      <c r="H24" s="70">
        <f>55400+2500</f>
        <v>57900</v>
      </c>
      <c r="I24" s="70">
        <v>72000</v>
      </c>
      <c r="J24" s="4">
        <f t="shared" ref="J24:J29" si="1">I24-H24</f>
        <v>14100</v>
      </c>
      <c r="L24" s="14"/>
      <c r="R24" s="67"/>
    </row>
    <row r="25" spans="1:18" x14ac:dyDescent="0.2">
      <c r="A25" s="28" t="s">
        <v>366</v>
      </c>
      <c r="B25" s="10" t="s">
        <v>369</v>
      </c>
      <c r="H25" s="70">
        <f>84700+3000</f>
        <v>87700</v>
      </c>
      <c r="I25" s="70">
        <v>95450</v>
      </c>
      <c r="J25" s="4">
        <f t="shared" si="1"/>
        <v>7750</v>
      </c>
    </row>
    <row r="26" spans="1:18" x14ac:dyDescent="0.2">
      <c r="A26" s="8" t="s">
        <v>106</v>
      </c>
      <c r="B26" s="10" t="s">
        <v>370</v>
      </c>
      <c r="C26" s="10">
        <v>25787</v>
      </c>
      <c r="D26" s="10">
        <v>29106</v>
      </c>
      <c r="E26" s="78">
        <v>19839</v>
      </c>
      <c r="F26" s="4">
        <v>18316</v>
      </c>
      <c r="G26" s="4">
        <v>25168</v>
      </c>
      <c r="H26" s="4">
        <v>27200</v>
      </c>
      <c r="I26" s="4">
        <v>10200</v>
      </c>
      <c r="J26" s="4">
        <f t="shared" si="1"/>
        <v>-17000</v>
      </c>
      <c r="L26" s="15"/>
    </row>
    <row r="27" spans="1:18" x14ac:dyDescent="0.2">
      <c r="A27" s="8" t="s">
        <v>200</v>
      </c>
      <c r="B27" s="10" t="s">
        <v>371</v>
      </c>
      <c r="C27" s="10">
        <v>261453</v>
      </c>
      <c r="D27" s="10">
        <v>205350.77</v>
      </c>
      <c r="E27" s="79">
        <f>290869+1500</f>
        <v>292369</v>
      </c>
      <c r="F27" s="4">
        <v>304240</v>
      </c>
      <c r="G27" s="4">
        <v>279810</v>
      </c>
      <c r="H27" s="4">
        <f>285275+3500</f>
        <v>288775</v>
      </c>
      <c r="I27" s="4">
        <v>303700</v>
      </c>
      <c r="J27" s="4">
        <f t="shared" si="1"/>
        <v>14925</v>
      </c>
    </row>
    <row r="28" spans="1:18" x14ac:dyDescent="0.2">
      <c r="A28" s="86" t="s">
        <v>376</v>
      </c>
      <c r="B28" s="83" t="s">
        <v>375</v>
      </c>
      <c r="C28" s="83"/>
      <c r="D28" s="83"/>
      <c r="E28" s="84"/>
      <c r="F28" s="4"/>
      <c r="G28" s="4"/>
      <c r="H28" s="4"/>
      <c r="I28" s="4">
        <v>27500</v>
      </c>
      <c r="J28" s="4">
        <f t="shared" si="1"/>
        <v>27500</v>
      </c>
    </row>
    <row r="29" spans="1:18" x14ac:dyDescent="0.2">
      <c r="B29" s="12" t="s">
        <v>10</v>
      </c>
      <c r="C29" s="12">
        <f>SUM(C23:C27)</f>
        <v>492133</v>
      </c>
      <c r="D29" s="12">
        <f>SUM(D23:D27)</f>
        <v>475190.11</v>
      </c>
      <c r="E29" s="12">
        <f>E23+E26+E245264</f>
        <v>186413</v>
      </c>
      <c r="F29" s="12">
        <f>F23+F26+F27+5267</f>
        <v>501608</v>
      </c>
      <c r="G29" s="12">
        <f>G23+G26+G27+5267</f>
        <v>506620</v>
      </c>
      <c r="H29" s="12">
        <f>H23+H24+H25+H26+H27+5267</f>
        <v>543442</v>
      </c>
      <c r="I29" s="12">
        <f>I23+I24+I25+I26+I27+I28</f>
        <v>598283</v>
      </c>
      <c r="J29" s="14">
        <f t="shared" si="1"/>
        <v>54841</v>
      </c>
      <c r="L29" s="14"/>
    </row>
    <row r="30" spans="1:18" x14ac:dyDescent="0.2">
      <c r="B30" s="14" t="s">
        <v>16</v>
      </c>
      <c r="C30" s="4"/>
      <c r="D30" s="4"/>
      <c r="E30" s="4"/>
      <c r="F30" s="4"/>
      <c r="G30" s="4"/>
      <c r="H30" s="4"/>
      <c r="I30" s="4"/>
      <c r="L30" s="14"/>
    </row>
    <row r="31" spans="1:18" x14ac:dyDescent="0.2">
      <c r="A31" s="18" t="s">
        <v>360</v>
      </c>
      <c r="B31" s="4" t="s">
        <v>361</v>
      </c>
      <c r="C31" s="4"/>
      <c r="D31" s="4"/>
      <c r="E31" s="4"/>
      <c r="F31" s="4"/>
      <c r="G31" s="4"/>
      <c r="H31" s="4"/>
      <c r="I31" s="4"/>
    </row>
    <row r="32" spans="1:18" x14ac:dyDescent="0.2">
      <c r="A32" s="8" t="s">
        <v>107</v>
      </c>
      <c r="B32" s="10" t="s">
        <v>17</v>
      </c>
      <c r="C32" s="10">
        <v>24290</v>
      </c>
      <c r="D32" s="10">
        <v>31000</v>
      </c>
      <c r="E32" s="78">
        <v>28800</v>
      </c>
      <c r="F32" s="4">
        <f>2475*12</f>
        <v>29700</v>
      </c>
      <c r="G32" s="4">
        <v>31000</v>
      </c>
      <c r="H32" s="4">
        <f>2600*12</f>
        <v>31200</v>
      </c>
      <c r="I32" s="4">
        <v>31400</v>
      </c>
      <c r="J32" s="4">
        <f t="shared" ref="J32:J37" si="2">I32-H32</f>
        <v>200</v>
      </c>
      <c r="L32" s="14"/>
    </row>
    <row r="33" spans="1:14" x14ac:dyDescent="0.2">
      <c r="A33" s="8" t="s">
        <v>108</v>
      </c>
      <c r="B33" s="10" t="s">
        <v>18</v>
      </c>
      <c r="C33" s="10">
        <v>1444</v>
      </c>
      <c r="D33" s="10">
        <v>1444</v>
      </c>
      <c r="E33" s="78">
        <v>2300</v>
      </c>
      <c r="F33" s="4">
        <v>2300</v>
      </c>
      <c r="G33" s="4">
        <v>2500</v>
      </c>
      <c r="H33" s="4">
        <v>0</v>
      </c>
      <c r="I33" s="4"/>
      <c r="J33" s="4">
        <f t="shared" si="2"/>
        <v>0</v>
      </c>
    </row>
    <row r="34" spans="1:14" x14ac:dyDescent="0.2">
      <c r="A34" s="8" t="s">
        <v>109</v>
      </c>
      <c r="B34" s="10" t="s">
        <v>363</v>
      </c>
      <c r="C34" s="10">
        <v>12488</v>
      </c>
      <c r="D34" s="10">
        <v>12488</v>
      </c>
      <c r="E34" s="78">
        <v>27399</v>
      </c>
      <c r="F34" s="4">
        <v>31452</v>
      </c>
      <c r="G34" s="4">
        <v>31796</v>
      </c>
      <c r="H34" s="4">
        <v>31840</v>
      </c>
      <c r="I34" s="4">
        <v>41111</v>
      </c>
      <c r="J34" s="4">
        <f t="shared" si="2"/>
        <v>9271</v>
      </c>
      <c r="L34" s="15"/>
    </row>
    <row r="35" spans="1:14" x14ac:dyDescent="0.2">
      <c r="A35" s="8" t="s">
        <v>110</v>
      </c>
      <c r="B35" s="10" t="s">
        <v>20</v>
      </c>
      <c r="C35" s="10">
        <v>1500</v>
      </c>
      <c r="D35" s="10">
        <v>1500</v>
      </c>
      <c r="E35" s="78">
        <v>500</v>
      </c>
      <c r="F35" s="4">
        <v>700</v>
      </c>
      <c r="G35" s="4">
        <v>800</v>
      </c>
      <c r="H35" s="4">
        <v>800</v>
      </c>
      <c r="I35" s="4">
        <v>0</v>
      </c>
      <c r="J35" s="4">
        <f t="shared" si="2"/>
        <v>-800</v>
      </c>
    </row>
    <row r="36" spans="1:14" x14ac:dyDescent="0.2">
      <c r="A36" s="8" t="s">
        <v>111</v>
      </c>
      <c r="B36" s="10" t="s">
        <v>344</v>
      </c>
      <c r="C36" s="10">
        <v>34026</v>
      </c>
      <c r="D36" s="10">
        <v>34026</v>
      </c>
      <c r="E36" s="79">
        <f>29203+6830</f>
        <v>36033</v>
      </c>
      <c r="F36" s="4">
        <v>35145</v>
      </c>
      <c r="G36" s="4">
        <f>31084+7270</f>
        <v>38354</v>
      </c>
      <c r="H36" s="4">
        <v>37257</v>
      </c>
      <c r="I36" s="4">
        <v>36508</v>
      </c>
      <c r="J36" s="4">
        <f t="shared" si="2"/>
        <v>-749</v>
      </c>
      <c r="L36" s="15"/>
    </row>
    <row r="37" spans="1:14" x14ac:dyDescent="0.2">
      <c r="B37" s="12" t="s">
        <v>10</v>
      </c>
      <c r="C37" s="12">
        <f t="shared" ref="C37:I37" si="3">SUM(C32:C36)</f>
        <v>73748</v>
      </c>
      <c r="D37" s="12">
        <f t="shared" si="3"/>
        <v>80458</v>
      </c>
      <c r="E37" s="12">
        <f t="shared" si="3"/>
        <v>95032</v>
      </c>
      <c r="F37" s="12">
        <f t="shared" si="3"/>
        <v>99297</v>
      </c>
      <c r="G37" s="12">
        <f t="shared" si="3"/>
        <v>104450</v>
      </c>
      <c r="H37" s="12">
        <f t="shared" si="3"/>
        <v>101097</v>
      </c>
      <c r="I37" s="12">
        <f t="shared" si="3"/>
        <v>109019</v>
      </c>
      <c r="J37" s="14">
        <f t="shared" si="2"/>
        <v>7922</v>
      </c>
    </row>
    <row r="38" spans="1:14" x14ac:dyDescent="0.2">
      <c r="B38" s="15" t="s">
        <v>22</v>
      </c>
      <c r="C38" s="4"/>
      <c r="D38" s="4"/>
      <c r="E38" s="4"/>
      <c r="F38" s="4"/>
      <c r="G38" s="4"/>
      <c r="H38" s="4"/>
      <c r="I38" s="4"/>
    </row>
    <row r="39" spans="1:14" x14ac:dyDescent="0.2">
      <c r="A39" s="8" t="s">
        <v>112</v>
      </c>
      <c r="B39" s="10" t="s">
        <v>23</v>
      </c>
      <c r="C39" s="10">
        <v>500</v>
      </c>
      <c r="D39" s="10">
        <v>500</v>
      </c>
      <c r="E39" s="78">
        <v>500</v>
      </c>
      <c r="F39" s="4">
        <v>500</v>
      </c>
      <c r="G39" s="4">
        <v>500</v>
      </c>
      <c r="H39" s="4">
        <v>500</v>
      </c>
      <c r="I39" s="4">
        <v>500</v>
      </c>
      <c r="J39" s="4">
        <f>I39-H39</f>
        <v>0</v>
      </c>
    </row>
    <row r="40" spans="1:14" x14ac:dyDescent="0.2">
      <c r="A40" s="8" t="s">
        <v>113</v>
      </c>
      <c r="B40" s="10" t="s">
        <v>24</v>
      </c>
      <c r="C40" s="10">
        <v>1500</v>
      </c>
      <c r="D40" s="10">
        <v>2500</v>
      </c>
      <c r="E40" s="79">
        <v>3000</v>
      </c>
      <c r="F40" s="4">
        <v>4500</v>
      </c>
      <c r="G40" s="4">
        <v>4750</v>
      </c>
      <c r="H40" s="4">
        <v>4500</v>
      </c>
      <c r="I40" s="4">
        <v>4100</v>
      </c>
      <c r="J40" s="4">
        <f>I40-H40</f>
        <v>-400</v>
      </c>
      <c r="L40" s="15"/>
    </row>
    <row r="41" spans="1:14" ht="13.5" thickBot="1" x14ac:dyDescent="0.25">
      <c r="B41" s="82" t="s">
        <v>10</v>
      </c>
      <c r="C41" s="82">
        <f t="shared" ref="C41:I41" si="4">SUM(C39:C40)</f>
        <v>2000</v>
      </c>
      <c r="D41" s="82">
        <f t="shared" si="4"/>
        <v>3000</v>
      </c>
      <c r="E41" s="82">
        <f t="shared" si="4"/>
        <v>3500</v>
      </c>
      <c r="F41" s="82">
        <f t="shared" si="4"/>
        <v>5000</v>
      </c>
      <c r="G41" s="82">
        <f t="shared" si="4"/>
        <v>5250</v>
      </c>
      <c r="H41" s="82">
        <f t="shared" si="4"/>
        <v>5000</v>
      </c>
      <c r="I41" s="82">
        <f t="shared" si="4"/>
        <v>4600</v>
      </c>
      <c r="J41" s="4">
        <f>I41-H41</f>
        <v>-400</v>
      </c>
      <c r="M41" s="67"/>
    </row>
    <row r="42" spans="1:14" ht="17.25" thickTop="1" thickBot="1" x14ac:dyDescent="0.3">
      <c r="B42" s="5" t="s">
        <v>11</v>
      </c>
      <c r="C42" s="1"/>
      <c r="D42" s="64"/>
      <c r="E42" s="64"/>
      <c r="F42" s="62" t="s">
        <v>348</v>
      </c>
      <c r="G42" s="62" t="s">
        <v>362</v>
      </c>
      <c r="H42" s="62" t="s">
        <v>372</v>
      </c>
      <c r="I42" s="69" t="s">
        <v>374</v>
      </c>
      <c r="J42" s="76" t="s">
        <v>188</v>
      </c>
      <c r="M42" s="1" t="s">
        <v>187</v>
      </c>
      <c r="N42" s="64" t="s">
        <v>186</v>
      </c>
    </row>
    <row r="43" spans="1:14" x14ac:dyDescent="0.2">
      <c r="B43" s="15" t="s">
        <v>25</v>
      </c>
      <c r="C43" s="4"/>
      <c r="D43" s="4"/>
      <c r="E43" s="4"/>
      <c r="F43" s="4"/>
      <c r="G43" s="4"/>
      <c r="H43" s="4"/>
      <c r="I43" s="4"/>
    </row>
    <row r="44" spans="1:14" x14ac:dyDescent="0.2">
      <c r="A44" s="96" t="s">
        <v>114</v>
      </c>
      <c r="B44" s="87" t="s">
        <v>378</v>
      </c>
      <c r="C44" s="4"/>
      <c r="D44" s="4"/>
      <c r="E44" s="4"/>
      <c r="F44" s="88">
        <v>10400</v>
      </c>
      <c r="G44" s="88">
        <v>9200</v>
      </c>
      <c r="H44" s="88">
        <v>9200</v>
      </c>
      <c r="I44" s="88">
        <v>9000</v>
      </c>
      <c r="J44" s="4">
        <f t="shared" ref="J44:J56" si="5">I44-H44</f>
        <v>-200</v>
      </c>
      <c r="M44" s="87">
        <v>2600</v>
      </c>
      <c r="N44" s="87">
        <v>1500</v>
      </c>
    </row>
    <row r="45" spans="1:14" x14ac:dyDescent="0.2">
      <c r="A45" s="97" t="s">
        <v>115</v>
      </c>
      <c r="B45" s="83" t="s">
        <v>380</v>
      </c>
      <c r="C45" s="4"/>
      <c r="D45" s="4"/>
      <c r="E45" s="4"/>
      <c r="F45" s="85">
        <v>5700</v>
      </c>
      <c r="G45" s="85">
        <v>5600</v>
      </c>
      <c r="H45" s="85">
        <v>5600</v>
      </c>
      <c r="I45" s="85">
        <f>1400+500+500+1000</f>
        <v>3400</v>
      </c>
      <c r="J45" s="4">
        <f t="shared" si="5"/>
        <v>-2200</v>
      </c>
      <c r="M45" s="83">
        <v>600</v>
      </c>
      <c r="N45" s="83">
        <v>600</v>
      </c>
    </row>
    <row r="46" spans="1:14" x14ac:dyDescent="0.2">
      <c r="A46" s="98" t="s">
        <v>116</v>
      </c>
      <c r="B46" s="89" t="s">
        <v>379</v>
      </c>
      <c r="C46" s="4"/>
      <c r="D46" s="4"/>
      <c r="E46" s="4"/>
      <c r="F46" s="90">
        <v>1500</v>
      </c>
      <c r="G46" s="90">
        <v>1400</v>
      </c>
      <c r="H46" s="90">
        <v>1400</v>
      </c>
      <c r="I46" s="90">
        <f>1400+200+500+1000</f>
        <v>3100</v>
      </c>
      <c r="J46" s="4">
        <f t="shared" si="5"/>
        <v>1700</v>
      </c>
      <c r="M46" s="89">
        <v>975</v>
      </c>
      <c r="N46" s="89">
        <v>975</v>
      </c>
    </row>
    <row r="47" spans="1:14" x14ac:dyDescent="0.2">
      <c r="A47" s="99" t="s">
        <v>345</v>
      </c>
      <c r="B47" s="91" t="s">
        <v>401</v>
      </c>
      <c r="C47" s="4"/>
      <c r="D47" s="4"/>
      <c r="E47" s="4"/>
      <c r="F47" s="92">
        <v>0</v>
      </c>
      <c r="G47" s="92">
        <v>0</v>
      </c>
      <c r="H47" s="92">
        <v>0</v>
      </c>
      <c r="I47" s="92">
        <v>2000</v>
      </c>
      <c r="J47" s="4">
        <f t="shared" si="5"/>
        <v>2000</v>
      </c>
      <c r="M47" s="91"/>
      <c r="N47" s="91"/>
    </row>
    <row r="48" spans="1:14" x14ac:dyDescent="0.2">
      <c r="A48" s="96" t="s">
        <v>118</v>
      </c>
      <c r="B48" s="87" t="s">
        <v>381</v>
      </c>
      <c r="C48" s="4"/>
      <c r="D48" s="4"/>
      <c r="E48" s="4"/>
      <c r="F48" s="88">
        <v>2600</v>
      </c>
      <c r="G48" s="88">
        <v>26000</v>
      </c>
      <c r="H48" s="88">
        <v>26000</v>
      </c>
      <c r="I48" s="88">
        <v>25000</v>
      </c>
      <c r="J48" s="4">
        <f t="shared" si="5"/>
        <v>-1000</v>
      </c>
      <c r="M48" s="87">
        <v>24000</v>
      </c>
      <c r="N48" s="87">
        <v>24000</v>
      </c>
    </row>
    <row r="49" spans="1:14" x14ac:dyDescent="0.2">
      <c r="A49" s="97" t="s">
        <v>119</v>
      </c>
      <c r="B49" s="83" t="s">
        <v>382</v>
      </c>
      <c r="C49" s="4"/>
      <c r="D49" s="4"/>
      <c r="E49" s="4"/>
      <c r="F49" s="85">
        <v>18000</v>
      </c>
      <c r="G49" s="85">
        <v>18000</v>
      </c>
      <c r="H49" s="85">
        <v>18000</v>
      </c>
      <c r="I49" s="85">
        <v>18000</v>
      </c>
      <c r="J49" s="4">
        <f t="shared" si="5"/>
        <v>0</v>
      </c>
      <c r="M49" s="83">
        <v>22000</v>
      </c>
      <c r="N49" s="83">
        <v>22000</v>
      </c>
    </row>
    <row r="50" spans="1:14" x14ac:dyDescent="0.2">
      <c r="A50" s="98" t="s">
        <v>120</v>
      </c>
      <c r="B50" s="89" t="s">
        <v>377</v>
      </c>
      <c r="C50" s="4"/>
      <c r="D50" s="4"/>
      <c r="E50" s="4"/>
      <c r="F50" s="90">
        <v>6000</v>
      </c>
      <c r="G50" s="90">
        <v>6000</v>
      </c>
      <c r="H50" s="90">
        <v>6000</v>
      </c>
      <c r="I50" s="90">
        <v>7000</v>
      </c>
      <c r="J50" s="4">
        <f t="shared" si="5"/>
        <v>1000</v>
      </c>
      <c r="M50" s="89">
        <v>5000</v>
      </c>
      <c r="N50" s="89">
        <v>1000</v>
      </c>
    </row>
    <row r="51" spans="1:14" x14ac:dyDescent="0.2">
      <c r="A51" s="33" t="s">
        <v>121</v>
      </c>
      <c r="B51" s="10" t="s">
        <v>33</v>
      </c>
      <c r="C51" s="4"/>
      <c r="D51" s="4"/>
      <c r="E51" s="4"/>
      <c r="F51" s="4">
        <v>5000</v>
      </c>
      <c r="G51" s="4">
        <v>5000</v>
      </c>
      <c r="H51" s="4">
        <v>5000</v>
      </c>
      <c r="I51" s="4">
        <v>5500</v>
      </c>
      <c r="J51" s="4">
        <f t="shared" si="5"/>
        <v>500</v>
      </c>
      <c r="M51" s="10">
        <v>6000</v>
      </c>
      <c r="N51" s="10">
        <v>4000</v>
      </c>
    </row>
    <row r="52" spans="1:14" x14ac:dyDescent="0.2">
      <c r="A52" s="100" t="s">
        <v>124</v>
      </c>
      <c r="B52" s="93" t="s">
        <v>36</v>
      </c>
      <c r="C52" s="4"/>
      <c r="D52" s="4"/>
      <c r="E52" s="4"/>
      <c r="F52" s="94">
        <v>3500</v>
      </c>
      <c r="G52" s="94">
        <v>3400</v>
      </c>
      <c r="H52" s="94">
        <v>3400</v>
      </c>
      <c r="I52" s="94">
        <v>3500</v>
      </c>
      <c r="J52" s="4">
        <f t="shared" si="5"/>
        <v>100</v>
      </c>
      <c r="M52" s="93">
        <v>2500</v>
      </c>
      <c r="N52" s="93">
        <v>2500</v>
      </c>
    </row>
    <row r="53" spans="1:14" x14ac:dyDescent="0.2">
      <c r="A53" s="100" t="s">
        <v>199</v>
      </c>
      <c r="B53" s="93" t="s">
        <v>37</v>
      </c>
      <c r="C53" s="4"/>
      <c r="D53" s="4"/>
      <c r="E53" s="4"/>
      <c r="F53" s="94">
        <v>14000</v>
      </c>
      <c r="G53" s="94">
        <v>14000</v>
      </c>
      <c r="H53" s="94">
        <v>16000</v>
      </c>
      <c r="I53" s="94">
        <v>16000</v>
      </c>
      <c r="J53" s="4">
        <f t="shared" si="5"/>
        <v>0</v>
      </c>
      <c r="M53" s="93">
        <v>9600</v>
      </c>
      <c r="N53" s="93">
        <v>9600</v>
      </c>
    </row>
    <row r="54" spans="1:14" x14ac:dyDescent="0.2">
      <c r="A54" s="100" t="s">
        <v>126</v>
      </c>
      <c r="B54" s="93" t="s">
        <v>383</v>
      </c>
      <c r="C54" s="4"/>
      <c r="D54" s="4"/>
      <c r="E54" s="4"/>
      <c r="F54" s="94">
        <v>1500</v>
      </c>
      <c r="G54" s="94">
        <v>1400</v>
      </c>
      <c r="H54" s="94">
        <v>1400</v>
      </c>
      <c r="I54" s="94">
        <v>1500</v>
      </c>
      <c r="J54" s="4">
        <f t="shared" si="5"/>
        <v>100</v>
      </c>
      <c r="M54" s="93">
        <v>3900</v>
      </c>
      <c r="N54" s="93">
        <v>2500</v>
      </c>
    </row>
    <row r="55" spans="1:14" x14ac:dyDescent="0.2">
      <c r="A55" s="33" t="s">
        <v>351</v>
      </c>
      <c r="B55" s="10" t="s">
        <v>388</v>
      </c>
      <c r="C55" s="4"/>
      <c r="D55" s="4"/>
      <c r="E55" s="4"/>
      <c r="F55" s="4">
        <v>4000</v>
      </c>
      <c r="G55" s="4">
        <v>4000</v>
      </c>
      <c r="H55" s="4">
        <v>4000</v>
      </c>
      <c r="I55" s="4">
        <v>5000</v>
      </c>
      <c r="J55" s="4">
        <f t="shared" si="5"/>
        <v>1000</v>
      </c>
      <c r="M55" s="10"/>
      <c r="N55" s="10"/>
    </row>
    <row r="56" spans="1:14" x14ac:dyDescent="0.2">
      <c r="A56" s="4"/>
      <c r="B56" s="12" t="s">
        <v>10</v>
      </c>
      <c r="C56" s="4"/>
      <c r="D56" s="4"/>
      <c r="E56" s="4"/>
      <c r="F56" s="12">
        <f>SUM(F44:F55)</f>
        <v>72200</v>
      </c>
      <c r="G56" s="12">
        <f>SUM(G44:G55)</f>
        <v>94000</v>
      </c>
      <c r="H56" s="12">
        <f>SUM(H44:H55)</f>
        <v>96000</v>
      </c>
      <c r="I56" s="12">
        <f>SUM(I44:I55)</f>
        <v>99000</v>
      </c>
      <c r="J56" s="4">
        <f t="shared" si="5"/>
        <v>3000</v>
      </c>
      <c r="M56" s="12">
        <f>SUM(M44:M54)</f>
        <v>77175</v>
      </c>
      <c r="N56" s="12">
        <f>SUM(N44:N54)</f>
        <v>68675</v>
      </c>
    </row>
    <row r="57" spans="1:14" x14ac:dyDescent="0.2">
      <c r="A57" s="4"/>
      <c r="C57" s="4"/>
      <c r="D57" s="4"/>
      <c r="E57" s="4"/>
      <c r="F57" s="4"/>
      <c r="G57" s="4"/>
      <c r="H57" s="4"/>
      <c r="I57" s="4"/>
    </row>
    <row r="58" spans="1:14" x14ac:dyDescent="0.2">
      <c r="B58" s="15" t="s">
        <v>42</v>
      </c>
      <c r="C58" s="4"/>
      <c r="D58" s="4"/>
      <c r="E58" s="4"/>
      <c r="F58" s="4"/>
      <c r="G58" s="4"/>
      <c r="H58" s="4"/>
      <c r="I58" s="4"/>
    </row>
    <row r="59" spans="1:14" x14ac:dyDescent="0.2">
      <c r="A59" s="86" t="s">
        <v>130</v>
      </c>
      <c r="B59" s="83" t="s">
        <v>385</v>
      </c>
      <c r="C59" s="101"/>
      <c r="D59" s="101"/>
      <c r="E59" s="101"/>
      <c r="F59" s="102">
        <v>7000</v>
      </c>
      <c r="G59" s="102">
        <v>7000</v>
      </c>
      <c r="H59" s="102">
        <v>7000</v>
      </c>
      <c r="I59" s="102">
        <v>6100</v>
      </c>
      <c r="J59" s="103">
        <f>I59-H59</f>
        <v>-900</v>
      </c>
      <c r="M59" s="95">
        <v>3000</v>
      </c>
      <c r="N59" s="95">
        <v>3500</v>
      </c>
    </row>
    <row r="60" spans="1:14" x14ac:dyDescent="0.2">
      <c r="A60" s="98" t="s">
        <v>346</v>
      </c>
      <c r="B60" s="89" t="s">
        <v>384</v>
      </c>
      <c r="C60" s="4"/>
      <c r="D60" s="4"/>
      <c r="E60" s="4"/>
      <c r="F60" s="90">
        <v>1500</v>
      </c>
      <c r="G60" s="90">
        <v>2000</v>
      </c>
      <c r="H60" s="90">
        <v>2000</v>
      </c>
      <c r="I60" s="90">
        <v>2900</v>
      </c>
      <c r="J60" s="4">
        <f>I60-H60</f>
        <v>900</v>
      </c>
      <c r="M60" s="89"/>
      <c r="N60" s="89"/>
    </row>
    <row r="61" spans="1:14" x14ac:dyDescent="0.2">
      <c r="A61" s="96" t="s">
        <v>132</v>
      </c>
      <c r="B61" s="87" t="s">
        <v>386</v>
      </c>
      <c r="C61" s="4"/>
      <c r="D61" s="4"/>
      <c r="E61" s="4"/>
      <c r="F61" s="88">
        <v>6000</v>
      </c>
      <c r="G61" s="88">
        <v>6000</v>
      </c>
      <c r="H61" s="88">
        <v>6000</v>
      </c>
      <c r="I61" s="88">
        <v>6000</v>
      </c>
      <c r="J61" s="4">
        <f>I61-H61</f>
        <v>0</v>
      </c>
      <c r="M61" s="87">
        <v>3000</v>
      </c>
      <c r="N61" s="87">
        <v>4000</v>
      </c>
    </row>
    <row r="62" spans="1:14" x14ac:dyDescent="0.2">
      <c r="A62" s="33" t="s">
        <v>352</v>
      </c>
      <c r="B62" s="10" t="s">
        <v>387</v>
      </c>
      <c r="C62" s="4"/>
      <c r="D62" s="4"/>
      <c r="E62" s="4"/>
      <c r="F62" s="4">
        <v>1000</v>
      </c>
      <c r="G62" s="4">
        <v>1000</v>
      </c>
      <c r="H62" s="4">
        <v>1000</v>
      </c>
      <c r="I62" s="4">
        <v>1000</v>
      </c>
      <c r="J62" s="4">
        <f>I62-H62</f>
        <v>0</v>
      </c>
      <c r="M62" s="10"/>
      <c r="N62" s="10"/>
    </row>
    <row r="63" spans="1:14" x14ac:dyDescent="0.2">
      <c r="B63" s="12" t="s">
        <v>10</v>
      </c>
      <c r="C63" s="4"/>
      <c r="D63" s="4"/>
      <c r="E63" s="4"/>
      <c r="F63" s="12">
        <f>SUM(F59:F62)</f>
        <v>15500</v>
      </c>
      <c r="G63" s="12">
        <f>SUM(G59:G62)</f>
        <v>16000</v>
      </c>
      <c r="H63" s="12">
        <f>SUM(H59:H62)</f>
        <v>16000</v>
      </c>
      <c r="I63" s="12">
        <f>SUM(I59:I62)</f>
        <v>16000</v>
      </c>
      <c r="J63" s="4">
        <f>I63-H63</f>
        <v>0</v>
      </c>
      <c r="M63" s="12">
        <f>SUM(M59:M61)</f>
        <v>6000</v>
      </c>
      <c r="N63" s="12">
        <f>SUM(N59:N62)</f>
        <v>7500</v>
      </c>
    </row>
    <row r="64" spans="1:14" x14ac:dyDescent="0.2">
      <c r="A64" s="4"/>
      <c r="C64" s="4"/>
      <c r="D64" s="4"/>
      <c r="E64" s="4"/>
      <c r="F64" s="4"/>
      <c r="G64" s="4"/>
      <c r="H64" s="4"/>
      <c r="I64" s="4"/>
    </row>
    <row r="65" spans="1:13" x14ac:dyDescent="0.2">
      <c r="A65" s="4"/>
      <c r="C65" s="4"/>
      <c r="D65" s="4"/>
      <c r="E65" s="4"/>
      <c r="F65" s="4"/>
      <c r="G65" s="4"/>
      <c r="H65" s="4"/>
      <c r="I65" s="4"/>
    </row>
    <row r="66" spans="1:13" x14ac:dyDescent="0.2">
      <c r="A66" s="4" t="s">
        <v>403</v>
      </c>
      <c r="C66" s="14"/>
      <c r="D66" s="14"/>
      <c r="E66" s="14"/>
      <c r="F66" s="4"/>
      <c r="G66" s="4"/>
      <c r="H66" s="4"/>
      <c r="I66" s="4"/>
    </row>
    <row r="67" spans="1:13" x14ac:dyDescent="0.2">
      <c r="A67" s="4"/>
      <c r="B67" s="4" t="s">
        <v>397</v>
      </c>
      <c r="C67" s="4"/>
      <c r="D67" s="4"/>
      <c r="E67" s="4"/>
      <c r="F67" s="4" t="s">
        <v>398</v>
      </c>
      <c r="G67" s="4" t="s">
        <v>399</v>
      </c>
      <c r="H67" s="4"/>
      <c r="I67" s="4"/>
    </row>
    <row r="68" spans="1:13" x14ac:dyDescent="0.2">
      <c r="A68" s="4" t="s">
        <v>393</v>
      </c>
      <c r="B68" s="4">
        <v>6000</v>
      </c>
      <c r="C68" s="4"/>
      <c r="D68" s="4"/>
      <c r="E68" s="4"/>
      <c r="F68" s="4">
        <v>1400</v>
      </c>
      <c r="G68" s="4">
        <v>1400</v>
      </c>
      <c r="H68" s="4"/>
      <c r="I68" s="4"/>
    </row>
    <row r="69" spans="1:13" x14ac:dyDescent="0.2">
      <c r="A69" s="4" t="s">
        <v>394</v>
      </c>
      <c r="B69" s="4">
        <v>500</v>
      </c>
      <c r="C69" s="4"/>
      <c r="D69" s="4"/>
      <c r="E69" s="4"/>
      <c r="F69" s="4">
        <v>500</v>
      </c>
      <c r="G69" s="4">
        <v>500</v>
      </c>
      <c r="H69" s="4"/>
      <c r="I69" s="4"/>
    </row>
    <row r="70" spans="1:13" x14ac:dyDescent="0.2">
      <c r="A70" s="4" t="s">
        <v>395</v>
      </c>
      <c r="B70" s="4">
        <v>1500</v>
      </c>
      <c r="C70" s="4"/>
      <c r="D70" s="4"/>
      <c r="E70" s="4"/>
      <c r="F70" s="4">
        <v>200</v>
      </c>
      <c r="G70" s="4">
        <v>500</v>
      </c>
      <c r="H70" s="4"/>
      <c r="I70" s="4"/>
    </row>
    <row r="71" spans="1:13" x14ac:dyDescent="0.2">
      <c r="A71" s="4" t="s">
        <v>396</v>
      </c>
      <c r="B71" s="4">
        <v>1000</v>
      </c>
      <c r="C71" s="4"/>
      <c r="D71" s="4"/>
      <c r="E71" s="4"/>
      <c r="F71" s="4">
        <v>1800</v>
      </c>
      <c r="G71" s="4">
        <v>1000</v>
      </c>
      <c r="H71" s="4"/>
      <c r="I71" s="4"/>
    </row>
    <row r="72" spans="1:13" x14ac:dyDescent="0.2">
      <c r="C72" s="4"/>
      <c r="D72" s="4"/>
      <c r="E72" s="4"/>
      <c r="F72" s="4"/>
      <c r="G72" s="4"/>
      <c r="H72" s="4"/>
      <c r="I72" s="4"/>
    </row>
    <row r="73" spans="1:13" x14ac:dyDescent="0.2">
      <c r="B73" s="14" t="s">
        <v>184</v>
      </c>
      <c r="C73" s="4"/>
      <c r="D73" s="4"/>
      <c r="E73" s="4"/>
      <c r="F73" s="4"/>
      <c r="G73" s="4"/>
      <c r="H73" s="4"/>
      <c r="I73" s="4"/>
    </row>
    <row r="74" spans="1:13" x14ac:dyDescent="0.2">
      <c r="A74" s="8" t="s">
        <v>197</v>
      </c>
      <c r="B74" s="10" t="s">
        <v>176</v>
      </c>
      <c r="C74" s="10">
        <v>8000</v>
      </c>
      <c r="D74" s="10">
        <v>8000</v>
      </c>
      <c r="E74" s="79">
        <v>4000</v>
      </c>
      <c r="F74" s="4">
        <v>4000</v>
      </c>
      <c r="G74" s="4">
        <v>2000</v>
      </c>
      <c r="H74" s="4">
        <v>2000</v>
      </c>
      <c r="I74" s="4">
        <v>0</v>
      </c>
      <c r="J74" s="4">
        <f>I74-H74</f>
        <v>-2000</v>
      </c>
    </row>
    <row r="75" spans="1:13" x14ac:dyDescent="0.2">
      <c r="B75" s="12" t="s">
        <v>10</v>
      </c>
      <c r="C75" s="12">
        <f>SUM(C74)</f>
        <v>8000</v>
      </c>
      <c r="D75" s="12">
        <f>SUM(D74)</f>
        <v>8000</v>
      </c>
      <c r="E75" s="12">
        <f>SUM(E74)</f>
        <v>4000</v>
      </c>
      <c r="F75" s="12">
        <f>SUM(F74)</f>
        <v>4000</v>
      </c>
      <c r="G75" s="12">
        <f>SUM(G74)</f>
        <v>2000</v>
      </c>
      <c r="H75" s="12">
        <v>2000</v>
      </c>
      <c r="I75" s="12">
        <v>2000</v>
      </c>
      <c r="J75" s="12">
        <f>SUM(J74)</f>
        <v>-2000</v>
      </c>
    </row>
    <row r="76" spans="1:13" x14ac:dyDescent="0.2">
      <c r="C76" s="4"/>
      <c r="D76" s="4"/>
      <c r="E76" s="4"/>
      <c r="F76" s="4"/>
      <c r="G76" s="4"/>
      <c r="H76" s="4"/>
      <c r="I76" s="4"/>
    </row>
    <row r="77" spans="1:13" x14ac:dyDescent="0.2">
      <c r="B77" s="14" t="s">
        <v>46</v>
      </c>
      <c r="C77" s="4"/>
      <c r="D77" s="4"/>
      <c r="E77" s="4"/>
      <c r="F77" s="4"/>
      <c r="G77" s="4"/>
      <c r="H77" s="4"/>
      <c r="I77" s="4"/>
    </row>
    <row r="78" spans="1:13" x14ac:dyDescent="0.2">
      <c r="A78" s="8" t="s">
        <v>133</v>
      </c>
      <c r="B78" s="10" t="s">
        <v>364</v>
      </c>
      <c r="C78" s="10">
        <v>9200</v>
      </c>
      <c r="D78" s="10">
        <v>9200</v>
      </c>
      <c r="E78" s="78">
        <v>12000</v>
      </c>
      <c r="F78" s="4">
        <v>12000</v>
      </c>
      <c r="G78" s="4">
        <v>15000</v>
      </c>
      <c r="H78" s="4">
        <v>18500</v>
      </c>
      <c r="I78" s="4">
        <v>27000</v>
      </c>
      <c r="J78" s="4">
        <f t="shared" ref="J78:J83" si="6">I78-H78</f>
        <v>8500</v>
      </c>
    </row>
    <row r="79" spans="1:13" x14ac:dyDescent="0.2">
      <c r="A79" s="8" t="s">
        <v>134</v>
      </c>
      <c r="B79" s="10" t="s">
        <v>392</v>
      </c>
      <c r="C79" s="10">
        <v>7000</v>
      </c>
      <c r="D79" s="10">
        <v>4000</v>
      </c>
      <c r="E79" s="78">
        <v>12500</v>
      </c>
      <c r="F79" s="4">
        <v>11500</v>
      </c>
      <c r="G79" s="4">
        <v>10000</v>
      </c>
      <c r="H79" s="4">
        <v>10000</v>
      </c>
      <c r="I79" s="4">
        <v>5000</v>
      </c>
      <c r="J79" s="4">
        <f t="shared" si="6"/>
        <v>-5000</v>
      </c>
    </row>
    <row r="80" spans="1:13" x14ac:dyDescent="0.2">
      <c r="A80" s="8" t="s">
        <v>135</v>
      </c>
      <c r="B80" s="10" t="s">
        <v>319</v>
      </c>
      <c r="C80" s="10">
        <v>16197</v>
      </c>
      <c r="D80" s="10">
        <v>16197</v>
      </c>
      <c r="E80" s="78">
        <v>18956</v>
      </c>
      <c r="F80" s="4">
        <v>19000</v>
      </c>
      <c r="G80" s="4">
        <v>19000</v>
      </c>
      <c r="H80" s="4">
        <v>23000</v>
      </c>
      <c r="I80" s="4">
        <v>23500</v>
      </c>
      <c r="J80" s="4">
        <f t="shared" si="6"/>
        <v>500</v>
      </c>
      <c r="M80" s="49"/>
    </row>
    <row r="81" spans="1:17" x14ac:dyDescent="0.2">
      <c r="A81" s="8" t="s">
        <v>136</v>
      </c>
      <c r="B81" s="10" t="s">
        <v>389</v>
      </c>
      <c r="C81" s="10">
        <v>1000</v>
      </c>
      <c r="D81" s="10">
        <v>1000</v>
      </c>
      <c r="E81" s="78">
        <v>1000</v>
      </c>
      <c r="F81" s="4">
        <v>1000</v>
      </c>
      <c r="G81" s="4">
        <v>1500</v>
      </c>
      <c r="H81" s="4">
        <v>1500</v>
      </c>
      <c r="I81" s="4">
        <v>1500</v>
      </c>
      <c r="J81" s="4">
        <f t="shared" si="6"/>
        <v>0</v>
      </c>
    </row>
    <row r="82" spans="1:17" x14ac:dyDescent="0.2">
      <c r="A82" s="8" t="s">
        <v>137</v>
      </c>
      <c r="B82" s="10" t="s">
        <v>390</v>
      </c>
      <c r="C82" s="10">
        <v>300</v>
      </c>
      <c r="D82" s="10">
        <v>300</v>
      </c>
      <c r="E82" s="78">
        <v>500</v>
      </c>
      <c r="F82" s="4">
        <v>7500</v>
      </c>
      <c r="G82" s="4">
        <v>7500</v>
      </c>
      <c r="H82" s="4">
        <v>7500</v>
      </c>
      <c r="I82" s="4">
        <v>1500</v>
      </c>
      <c r="J82" s="4">
        <f t="shared" si="6"/>
        <v>-6000</v>
      </c>
    </row>
    <row r="83" spans="1:17" x14ac:dyDescent="0.2">
      <c r="A83" s="8" t="s">
        <v>138</v>
      </c>
      <c r="B83" s="10" t="s">
        <v>391</v>
      </c>
      <c r="C83" s="10">
        <v>125</v>
      </c>
      <c r="D83" s="10">
        <v>125</v>
      </c>
      <c r="E83" s="79">
        <v>125</v>
      </c>
      <c r="F83" s="4">
        <v>300</v>
      </c>
      <c r="G83" s="4">
        <v>300</v>
      </c>
      <c r="H83" s="4">
        <v>500</v>
      </c>
      <c r="I83" s="4">
        <v>500</v>
      </c>
      <c r="J83" s="4">
        <f t="shared" si="6"/>
        <v>0</v>
      </c>
    </row>
    <row r="84" spans="1:17" x14ac:dyDescent="0.2">
      <c r="B84" s="12" t="s">
        <v>10</v>
      </c>
      <c r="C84" s="12">
        <f t="shared" ref="C84:J84" si="7">SUM(C78:C83)</f>
        <v>33822</v>
      </c>
      <c r="D84" s="12">
        <f t="shared" si="7"/>
        <v>30822</v>
      </c>
      <c r="E84" s="12">
        <f t="shared" si="7"/>
        <v>45081</v>
      </c>
      <c r="F84" s="12">
        <f t="shared" si="7"/>
        <v>51300</v>
      </c>
      <c r="G84" s="12">
        <f t="shared" si="7"/>
        <v>53300</v>
      </c>
      <c r="H84" s="12">
        <f t="shared" si="7"/>
        <v>61000</v>
      </c>
      <c r="I84" s="12">
        <f t="shared" si="7"/>
        <v>59000</v>
      </c>
      <c r="J84" s="12">
        <f t="shared" si="7"/>
        <v>-2000</v>
      </c>
    </row>
    <row r="85" spans="1:17" x14ac:dyDescent="0.2">
      <c r="B85" s="14"/>
      <c r="C85" s="14"/>
      <c r="D85" s="14"/>
      <c r="E85" s="14"/>
      <c r="F85" s="14"/>
      <c r="G85" s="14"/>
      <c r="H85" s="14"/>
      <c r="I85" s="14"/>
    </row>
    <row r="86" spans="1:17" x14ac:dyDescent="0.2">
      <c r="B86" s="14" t="s">
        <v>177</v>
      </c>
      <c r="C86" s="14"/>
      <c r="D86" s="14"/>
      <c r="E86" s="14"/>
      <c r="F86" s="14"/>
      <c r="G86" s="14"/>
      <c r="H86" s="14"/>
      <c r="I86" s="14"/>
    </row>
    <row r="87" spans="1:17" x14ac:dyDescent="0.2">
      <c r="A87" s="8" t="s">
        <v>178</v>
      </c>
      <c r="B87" s="10" t="s">
        <v>179</v>
      </c>
      <c r="C87" s="12">
        <v>22000</v>
      </c>
      <c r="D87" s="12">
        <v>10000</v>
      </c>
      <c r="E87" s="81">
        <v>14500</v>
      </c>
      <c r="F87" s="4">
        <v>13000</v>
      </c>
      <c r="G87" s="4">
        <v>14000</v>
      </c>
      <c r="H87" s="4">
        <v>14000</v>
      </c>
      <c r="I87" s="4">
        <v>14000</v>
      </c>
      <c r="J87" s="4">
        <f>I87-H87</f>
        <v>0</v>
      </c>
    </row>
    <row r="88" spans="1:17" ht="13.5" thickBot="1" x14ac:dyDescent="0.25">
      <c r="B88" s="12" t="s">
        <v>10</v>
      </c>
      <c r="C88" s="12">
        <f>SUM(C87)</f>
        <v>22000</v>
      </c>
      <c r="D88" s="12">
        <f>SUM(D87)</f>
        <v>10000</v>
      </c>
      <c r="E88" s="12">
        <f>E87</f>
        <v>14500</v>
      </c>
      <c r="F88" s="12">
        <f>F87</f>
        <v>13000</v>
      </c>
      <c r="G88" s="12">
        <f>G87</f>
        <v>14000</v>
      </c>
      <c r="H88" s="12">
        <f>H87</f>
        <v>14000</v>
      </c>
      <c r="I88" s="12">
        <f>I87</f>
        <v>14000</v>
      </c>
      <c r="J88" s="10">
        <f>H88-G88</f>
        <v>0</v>
      </c>
    </row>
    <row r="89" spans="1:17" ht="16.5" thickBot="1" x14ac:dyDescent="0.3">
      <c r="B89" s="5" t="s">
        <v>11</v>
      </c>
      <c r="C89" s="1" t="s">
        <v>187</v>
      </c>
      <c r="D89" s="60" t="s">
        <v>186</v>
      </c>
      <c r="E89" s="77" t="s">
        <v>341</v>
      </c>
      <c r="F89" s="62" t="s">
        <v>348</v>
      </c>
      <c r="G89" s="62" t="s">
        <v>362</v>
      </c>
      <c r="H89" s="62" t="s">
        <v>372</v>
      </c>
      <c r="I89" s="75" t="s">
        <v>374</v>
      </c>
      <c r="J89" s="68" t="s">
        <v>188</v>
      </c>
    </row>
    <row r="90" spans="1:17" x14ac:dyDescent="0.2">
      <c r="C90" s="4"/>
      <c r="D90" s="4"/>
      <c r="E90" s="4"/>
      <c r="F90" s="4"/>
      <c r="G90" s="4"/>
      <c r="H90" s="4"/>
      <c r="I90" s="4"/>
    </row>
    <row r="91" spans="1:17" x14ac:dyDescent="0.2">
      <c r="B91" s="15" t="s">
        <v>53</v>
      </c>
      <c r="C91" s="4"/>
      <c r="D91" s="4"/>
      <c r="E91" s="4"/>
      <c r="F91" s="4"/>
      <c r="G91" s="4"/>
      <c r="H91" s="4"/>
      <c r="I91" s="4"/>
    </row>
    <row r="92" spans="1:17" x14ac:dyDescent="0.2">
      <c r="A92" s="8" t="s">
        <v>140</v>
      </c>
      <c r="B92" s="10" t="s">
        <v>400</v>
      </c>
      <c r="C92" s="10">
        <v>12510</v>
      </c>
      <c r="D92" s="10">
        <v>12510</v>
      </c>
      <c r="E92" s="78">
        <v>15000</v>
      </c>
      <c r="F92" s="4">
        <v>13000</v>
      </c>
      <c r="G92" s="4">
        <v>13500</v>
      </c>
      <c r="H92" s="4">
        <v>13500</v>
      </c>
      <c r="I92" s="4">
        <v>9000</v>
      </c>
      <c r="J92" s="4">
        <f>I92-H92</f>
        <v>-4500</v>
      </c>
    </row>
    <row r="93" spans="1:17" x14ac:dyDescent="0.2">
      <c r="A93" s="8" t="s">
        <v>139</v>
      </c>
      <c r="B93" s="10" t="s">
        <v>55</v>
      </c>
      <c r="C93" s="10">
        <v>27500</v>
      </c>
      <c r="D93" s="10">
        <v>27500</v>
      </c>
      <c r="E93" s="78">
        <v>31500</v>
      </c>
      <c r="F93" s="4">
        <v>32000</v>
      </c>
      <c r="G93" s="4">
        <v>30000</v>
      </c>
      <c r="H93" s="4">
        <v>30000</v>
      </c>
      <c r="I93" s="4">
        <v>23000</v>
      </c>
      <c r="J93" s="4">
        <f>I93-H93</f>
        <v>-7000</v>
      </c>
    </row>
    <row r="94" spans="1:17" ht="15" x14ac:dyDescent="0.2">
      <c r="A94" s="8" t="s">
        <v>141</v>
      </c>
      <c r="B94" s="10" t="s">
        <v>56</v>
      </c>
      <c r="C94" s="10">
        <v>6300</v>
      </c>
      <c r="D94" s="10">
        <v>6300</v>
      </c>
      <c r="E94" s="78">
        <v>6500</v>
      </c>
      <c r="F94" s="4">
        <v>7500</v>
      </c>
      <c r="G94" s="4">
        <v>7000</v>
      </c>
      <c r="H94" s="4">
        <v>6000</v>
      </c>
      <c r="I94" s="4">
        <v>5500</v>
      </c>
      <c r="J94" s="4">
        <f>I94-H94</f>
        <v>-500</v>
      </c>
      <c r="N94" s="6"/>
      <c r="O94" s="6"/>
      <c r="P94" s="6"/>
      <c r="Q94" s="6"/>
    </row>
    <row r="95" spans="1:17" ht="15" x14ac:dyDescent="0.35">
      <c r="A95" s="8" t="s">
        <v>142</v>
      </c>
      <c r="B95" s="10" t="s">
        <v>57</v>
      </c>
      <c r="C95" s="10">
        <v>900</v>
      </c>
      <c r="D95" s="10">
        <v>900</v>
      </c>
      <c r="E95" s="79">
        <v>1800</v>
      </c>
      <c r="F95" s="4">
        <v>1800</v>
      </c>
      <c r="G95" s="4">
        <v>2000</v>
      </c>
      <c r="H95" s="4">
        <v>2000</v>
      </c>
      <c r="I95" s="4">
        <v>2300</v>
      </c>
      <c r="J95" s="4">
        <f>I95-H95</f>
        <v>300</v>
      </c>
      <c r="N95" s="63"/>
      <c r="O95" s="63"/>
      <c r="P95" s="63"/>
      <c r="Q95" s="63"/>
    </row>
    <row r="96" spans="1:17" x14ac:dyDescent="0.2">
      <c r="B96" s="12" t="s">
        <v>10</v>
      </c>
      <c r="C96" s="12">
        <f t="shared" ref="C96:J96" si="8">SUM(C92:C95)</f>
        <v>47210</v>
      </c>
      <c r="D96" s="12">
        <f t="shared" si="8"/>
        <v>47210</v>
      </c>
      <c r="E96" s="12">
        <f t="shared" si="8"/>
        <v>54800</v>
      </c>
      <c r="F96" s="12">
        <f t="shared" si="8"/>
        <v>54300</v>
      </c>
      <c r="G96" s="12">
        <f t="shared" si="8"/>
        <v>52500</v>
      </c>
      <c r="H96" s="12">
        <f t="shared" si="8"/>
        <v>51500</v>
      </c>
      <c r="I96" s="12">
        <f t="shared" si="8"/>
        <v>39800</v>
      </c>
      <c r="J96" s="12">
        <f t="shared" si="8"/>
        <v>-11700</v>
      </c>
      <c r="O96" s="65"/>
      <c r="P96" s="65"/>
      <c r="Q96" s="65"/>
    </row>
    <row r="97" spans="1:19" x14ac:dyDescent="0.2">
      <c r="C97" s="4"/>
      <c r="D97" s="4"/>
      <c r="E97" s="4"/>
      <c r="F97" s="4"/>
      <c r="G97" s="4"/>
      <c r="H97" s="4"/>
      <c r="I97" s="4"/>
    </row>
    <row r="98" spans="1:19" x14ac:dyDescent="0.2">
      <c r="B98" s="14" t="s">
        <v>58</v>
      </c>
      <c r="C98" s="4"/>
      <c r="D98" s="4"/>
      <c r="E98" s="4"/>
      <c r="F98" s="4"/>
      <c r="G98" s="4"/>
      <c r="H98" s="4"/>
      <c r="I98" s="4"/>
    </row>
    <row r="99" spans="1:19" x14ac:dyDescent="0.2">
      <c r="A99" s="8" t="s">
        <v>143</v>
      </c>
      <c r="B99" s="10" t="s">
        <v>359</v>
      </c>
      <c r="C99" s="10">
        <v>12000</v>
      </c>
      <c r="D99" s="10">
        <v>12000</v>
      </c>
      <c r="E99" s="78">
        <v>12000</v>
      </c>
      <c r="F99" s="4">
        <v>12000</v>
      </c>
      <c r="G99" s="4">
        <v>12000</v>
      </c>
      <c r="H99" s="4">
        <v>12000</v>
      </c>
      <c r="I99" s="4">
        <v>11000</v>
      </c>
      <c r="J99" s="4">
        <f t="shared" ref="J99:J104" si="9">I99-H99</f>
        <v>-1000</v>
      </c>
    </row>
    <row r="100" spans="1:19" x14ac:dyDescent="0.2">
      <c r="A100" s="8" t="s">
        <v>144</v>
      </c>
      <c r="B100" s="10" t="s">
        <v>60</v>
      </c>
      <c r="C100" s="10">
        <v>35000</v>
      </c>
      <c r="D100" s="10">
        <v>35000</v>
      </c>
      <c r="E100" s="78">
        <v>38000</v>
      </c>
      <c r="F100" s="4">
        <v>41000</v>
      </c>
      <c r="G100" s="4">
        <v>42500</v>
      </c>
      <c r="H100" s="4">
        <v>43000</v>
      </c>
      <c r="I100" s="4">
        <v>23000</v>
      </c>
      <c r="J100" s="4">
        <f t="shared" si="9"/>
        <v>-20000</v>
      </c>
    </row>
    <row r="101" spans="1:19" x14ac:dyDescent="0.2">
      <c r="A101" s="8" t="s">
        <v>145</v>
      </c>
      <c r="B101" s="10" t="s">
        <v>61</v>
      </c>
      <c r="C101" s="10">
        <v>1500</v>
      </c>
      <c r="D101" s="10">
        <v>1500</v>
      </c>
      <c r="E101" s="78">
        <v>1500</v>
      </c>
      <c r="F101" s="4">
        <v>1750</v>
      </c>
      <c r="G101" s="4">
        <v>1750</v>
      </c>
      <c r="H101" s="4">
        <v>1950</v>
      </c>
      <c r="I101" s="4">
        <v>1950</v>
      </c>
      <c r="J101" s="4">
        <f t="shared" si="9"/>
        <v>0</v>
      </c>
    </row>
    <row r="102" spans="1:19" hidden="1" x14ac:dyDescent="0.2">
      <c r="A102" s="72" t="s">
        <v>146</v>
      </c>
      <c r="B102" s="73" t="s">
        <v>62</v>
      </c>
      <c r="C102" s="73">
        <v>35000</v>
      </c>
      <c r="D102" s="73">
        <v>35000</v>
      </c>
      <c r="E102" s="80">
        <v>18000</v>
      </c>
      <c r="F102" s="74">
        <v>18000</v>
      </c>
      <c r="G102" s="74">
        <v>0</v>
      </c>
      <c r="H102" s="74">
        <v>0</v>
      </c>
      <c r="I102" s="74"/>
      <c r="J102" s="4">
        <f t="shared" si="9"/>
        <v>0</v>
      </c>
    </row>
    <row r="103" spans="1:19" x14ac:dyDescent="0.2">
      <c r="A103" s="8" t="s">
        <v>147</v>
      </c>
      <c r="B103" s="10" t="s">
        <v>63</v>
      </c>
      <c r="C103" s="10">
        <v>2200</v>
      </c>
      <c r="D103" s="10">
        <v>2200</v>
      </c>
      <c r="E103" s="78">
        <v>3500</v>
      </c>
      <c r="F103" s="4">
        <v>3500</v>
      </c>
      <c r="G103" s="4">
        <v>3500</v>
      </c>
      <c r="H103" s="4">
        <v>3500</v>
      </c>
      <c r="I103" s="4">
        <v>900</v>
      </c>
      <c r="J103" s="4">
        <f t="shared" si="9"/>
        <v>-2600</v>
      </c>
    </row>
    <row r="104" spans="1:19" x14ac:dyDescent="0.2">
      <c r="A104" s="8" t="s">
        <v>148</v>
      </c>
      <c r="B104" s="10" t="s">
        <v>64</v>
      </c>
      <c r="C104" s="10">
        <v>14000</v>
      </c>
      <c r="D104" s="10">
        <v>14000</v>
      </c>
      <c r="E104" s="79">
        <v>58000</v>
      </c>
      <c r="F104" s="4">
        <v>14000</v>
      </c>
      <c r="G104" s="4">
        <v>32000</v>
      </c>
      <c r="H104" s="4">
        <f>32000+172000</f>
        <v>204000</v>
      </c>
      <c r="I104" s="4">
        <v>34000</v>
      </c>
      <c r="J104" s="4">
        <f t="shared" si="9"/>
        <v>-170000</v>
      </c>
    </row>
    <row r="105" spans="1:19" x14ac:dyDescent="0.2">
      <c r="B105" s="12" t="s">
        <v>10</v>
      </c>
      <c r="C105" s="12">
        <f t="shared" ref="C105:J105" si="10">SUM(C99:C104)</f>
        <v>99700</v>
      </c>
      <c r="D105" s="12">
        <f t="shared" si="10"/>
        <v>99700</v>
      </c>
      <c r="E105" s="12">
        <f t="shared" si="10"/>
        <v>131000</v>
      </c>
      <c r="F105" s="12">
        <f t="shared" si="10"/>
        <v>90250</v>
      </c>
      <c r="G105" s="12">
        <f t="shared" si="10"/>
        <v>91750</v>
      </c>
      <c r="H105" s="12">
        <f t="shared" si="10"/>
        <v>264450</v>
      </c>
      <c r="I105" s="12">
        <f t="shared" si="10"/>
        <v>70850</v>
      </c>
      <c r="J105" s="12">
        <f t="shared" si="10"/>
        <v>-193600</v>
      </c>
    </row>
    <row r="106" spans="1:19" x14ac:dyDescent="0.2">
      <c r="C106" s="4"/>
      <c r="D106" s="4"/>
      <c r="E106" s="4"/>
      <c r="F106" s="4"/>
      <c r="G106" s="4"/>
      <c r="H106" s="4"/>
      <c r="I106" s="4"/>
    </row>
    <row r="107" spans="1:19" x14ac:dyDescent="0.2">
      <c r="B107" s="15" t="s">
        <v>65</v>
      </c>
      <c r="C107" s="4"/>
      <c r="D107" s="4"/>
      <c r="E107" s="4"/>
      <c r="F107" s="4"/>
      <c r="G107" s="4"/>
      <c r="H107" s="4"/>
      <c r="I107" s="4"/>
      <c r="S107" s="25"/>
    </row>
    <row r="108" spans="1:19" hidden="1" x14ac:dyDescent="0.2">
      <c r="A108" s="8" t="s">
        <v>149</v>
      </c>
      <c r="B108" s="10" t="s">
        <v>66</v>
      </c>
      <c r="C108" s="10">
        <v>0</v>
      </c>
      <c r="D108" s="10">
        <v>0</v>
      </c>
      <c r="E108" s="78">
        <v>0</v>
      </c>
      <c r="F108" s="4">
        <v>0</v>
      </c>
      <c r="G108" s="4"/>
      <c r="H108" s="4"/>
      <c r="I108" s="4"/>
      <c r="J108" s="4">
        <f>I108-H108</f>
        <v>0</v>
      </c>
    </row>
    <row r="109" spans="1:19" x14ac:dyDescent="0.2">
      <c r="A109" s="8" t="s">
        <v>150</v>
      </c>
      <c r="B109" s="10" t="s">
        <v>185</v>
      </c>
      <c r="C109" s="10">
        <v>1600</v>
      </c>
      <c r="D109" s="10">
        <v>2400</v>
      </c>
      <c r="E109" s="79">
        <v>1600</v>
      </c>
      <c r="F109" s="4">
        <v>2000</v>
      </c>
      <c r="G109" s="4">
        <v>2000</v>
      </c>
      <c r="H109" s="4">
        <v>2000</v>
      </c>
      <c r="I109" s="4">
        <v>1000</v>
      </c>
      <c r="J109" s="4">
        <f>I109-H109</f>
        <v>-1000</v>
      </c>
    </row>
    <row r="110" spans="1:19" x14ac:dyDescent="0.2">
      <c r="B110" s="12" t="s">
        <v>10</v>
      </c>
      <c r="C110" s="12">
        <f>SUM(C108:C109)</f>
        <v>1600</v>
      </c>
      <c r="D110" s="12">
        <v>2400</v>
      </c>
      <c r="E110" s="12">
        <f t="shared" ref="E110:J110" si="11">SUM(E108:E109)</f>
        <v>1600</v>
      </c>
      <c r="F110" s="12">
        <f t="shared" si="11"/>
        <v>2000</v>
      </c>
      <c r="G110" s="12">
        <f t="shared" si="11"/>
        <v>2000</v>
      </c>
      <c r="H110" s="12">
        <f t="shared" si="11"/>
        <v>2000</v>
      </c>
      <c r="I110" s="12">
        <f t="shared" si="11"/>
        <v>1000</v>
      </c>
      <c r="J110" s="12">
        <f t="shared" si="11"/>
        <v>-1000</v>
      </c>
    </row>
    <row r="111" spans="1:19" x14ac:dyDescent="0.2">
      <c r="C111" s="4"/>
      <c r="D111" s="4"/>
      <c r="E111" s="4"/>
      <c r="F111" s="4"/>
      <c r="G111" s="4"/>
      <c r="H111" s="4"/>
      <c r="I111" s="4"/>
    </row>
    <row r="112" spans="1:19" x14ac:dyDescent="0.2">
      <c r="B112" s="14" t="s">
        <v>67</v>
      </c>
      <c r="C112" s="4"/>
      <c r="D112" s="4"/>
      <c r="E112" s="4"/>
      <c r="F112" s="4"/>
      <c r="G112" s="4"/>
      <c r="H112" s="4"/>
      <c r="I112" s="4"/>
    </row>
    <row r="113" spans="1:19" x14ac:dyDescent="0.2">
      <c r="A113" s="8" t="s">
        <v>151</v>
      </c>
      <c r="B113" s="16" t="s">
        <v>68</v>
      </c>
      <c r="C113" s="10">
        <v>1500</v>
      </c>
      <c r="D113" s="10">
        <v>1500</v>
      </c>
      <c r="E113" s="78">
        <v>1500</v>
      </c>
      <c r="F113" s="4">
        <v>2000</v>
      </c>
      <c r="G113" s="4">
        <v>2200</v>
      </c>
      <c r="H113" s="4">
        <v>2200</v>
      </c>
      <c r="I113" s="4">
        <v>2200</v>
      </c>
      <c r="J113" s="4">
        <f>I113-H113</f>
        <v>0</v>
      </c>
    </row>
    <row r="114" spans="1:19" x14ac:dyDescent="0.2">
      <c r="A114" s="8" t="s">
        <v>347</v>
      </c>
      <c r="B114" s="16" t="s">
        <v>5</v>
      </c>
      <c r="C114" s="10"/>
      <c r="D114" s="10"/>
      <c r="E114" s="78">
        <v>40000</v>
      </c>
      <c r="F114" s="4">
        <v>150000</v>
      </c>
      <c r="G114" s="4">
        <v>50000</v>
      </c>
      <c r="H114" s="4">
        <v>50000</v>
      </c>
      <c r="I114" s="4">
        <v>100000</v>
      </c>
      <c r="J114" s="4">
        <f t="shared" ref="J114:J122" si="12">I114-H114</f>
        <v>50000</v>
      </c>
    </row>
    <row r="115" spans="1:19" x14ac:dyDescent="0.2">
      <c r="A115" s="8" t="s">
        <v>349</v>
      </c>
      <c r="B115" s="16" t="s">
        <v>350</v>
      </c>
      <c r="C115" s="10"/>
      <c r="D115" s="10"/>
      <c r="E115" s="78"/>
      <c r="F115" s="4">
        <v>8000</v>
      </c>
      <c r="G115" s="4">
        <v>8000</v>
      </c>
      <c r="H115" s="4">
        <v>10000</v>
      </c>
      <c r="I115" s="4">
        <v>35000</v>
      </c>
      <c r="J115" s="4">
        <f t="shared" si="12"/>
        <v>25000</v>
      </c>
    </row>
    <row r="116" spans="1:19" x14ac:dyDescent="0.2">
      <c r="A116" s="8" t="s">
        <v>152</v>
      </c>
      <c r="B116" s="10" t="s">
        <v>69</v>
      </c>
      <c r="C116" s="10">
        <v>4400</v>
      </c>
      <c r="D116" s="10">
        <v>4400</v>
      </c>
      <c r="E116" s="78">
        <v>6000</v>
      </c>
      <c r="F116" s="4">
        <v>6000</v>
      </c>
      <c r="G116" s="4">
        <v>6000</v>
      </c>
      <c r="H116" s="4">
        <v>6000</v>
      </c>
      <c r="I116" s="4">
        <v>6000</v>
      </c>
      <c r="J116" s="4">
        <f t="shared" si="12"/>
        <v>0</v>
      </c>
    </row>
    <row r="117" spans="1:19" x14ac:dyDescent="0.2">
      <c r="A117" s="8" t="s">
        <v>153</v>
      </c>
      <c r="B117" s="10" t="s">
        <v>70</v>
      </c>
      <c r="C117" s="10">
        <v>2000</v>
      </c>
      <c r="D117" s="10">
        <v>2000</v>
      </c>
      <c r="E117" s="78">
        <v>2000</v>
      </c>
      <c r="F117" s="4">
        <v>2500</v>
      </c>
      <c r="G117" s="4">
        <v>2500</v>
      </c>
      <c r="H117" s="4">
        <v>3000</v>
      </c>
      <c r="I117" s="4">
        <v>3000</v>
      </c>
      <c r="J117" s="4">
        <f t="shared" si="12"/>
        <v>0</v>
      </c>
    </row>
    <row r="118" spans="1:19" x14ac:dyDescent="0.2">
      <c r="A118" s="8" t="s">
        <v>154</v>
      </c>
      <c r="B118" s="10" t="s">
        <v>357</v>
      </c>
      <c r="C118" s="10">
        <v>500</v>
      </c>
      <c r="D118" s="10">
        <v>500</v>
      </c>
      <c r="E118" s="78">
        <v>500</v>
      </c>
      <c r="F118" s="4">
        <v>3500</v>
      </c>
      <c r="G118" s="4">
        <v>4500</v>
      </c>
      <c r="H118" s="4">
        <v>4500</v>
      </c>
      <c r="I118" s="4">
        <v>4500</v>
      </c>
      <c r="J118" s="4">
        <f t="shared" si="12"/>
        <v>0</v>
      </c>
    </row>
    <row r="119" spans="1:19" x14ac:dyDescent="0.2">
      <c r="A119" s="8" t="s">
        <v>155</v>
      </c>
      <c r="B119" s="10" t="s">
        <v>72</v>
      </c>
      <c r="C119" s="10">
        <v>150</v>
      </c>
      <c r="D119" s="10">
        <v>150</v>
      </c>
      <c r="E119" s="78">
        <v>500</v>
      </c>
      <c r="F119" s="4">
        <v>500</v>
      </c>
      <c r="G119" s="4">
        <v>500</v>
      </c>
      <c r="H119" s="4">
        <v>500</v>
      </c>
      <c r="I119" s="4">
        <v>500</v>
      </c>
      <c r="J119" s="4">
        <f t="shared" si="12"/>
        <v>0</v>
      </c>
    </row>
    <row r="120" spans="1:19" hidden="1" x14ac:dyDescent="0.2">
      <c r="A120" s="8" t="s">
        <v>168</v>
      </c>
      <c r="B120" s="10" t="s">
        <v>73</v>
      </c>
      <c r="C120" s="10">
        <v>0</v>
      </c>
      <c r="D120" s="10">
        <v>0</v>
      </c>
      <c r="E120" s="78"/>
      <c r="F120" s="4"/>
      <c r="G120" s="4"/>
      <c r="H120" s="4"/>
      <c r="I120" s="4"/>
      <c r="J120" s="4">
        <f t="shared" si="12"/>
        <v>0</v>
      </c>
    </row>
    <row r="121" spans="1:19" x14ac:dyDescent="0.2">
      <c r="A121" s="8" t="s">
        <v>156</v>
      </c>
      <c r="B121" s="10" t="s">
        <v>74</v>
      </c>
      <c r="C121" s="10">
        <v>150</v>
      </c>
      <c r="D121" s="10">
        <v>150</v>
      </c>
      <c r="E121" s="78">
        <v>150</v>
      </c>
      <c r="F121" s="4">
        <v>150</v>
      </c>
      <c r="G121" s="4">
        <v>150</v>
      </c>
      <c r="H121" s="4">
        <v>150</v>
      </c>
      <c r="I121" s="4">
        <v>150</v>
      </c>
      <c r="J121" s="4">
        <f t="shared" si="12"/>
        <v>0</v>
      </c>
    </row>
    <row r="122" spans="1:19" s="25" customFormat="1" x14ac:dyDescent="0.2">
      <c r="A122" s="8" t="s">
        <v>198</v>
      </c>
      <c r="B122" s="10" t="s">
        <v>175</v>
      </c>
      <c r="C122" s="10">
        <v>500</v>
      </c>
      <c r="D122" s="10">
        <v>500</v>
      </c>
      <c r="E122" s="78">
        <v>250</v>
      </c>
      <c r="F122" s="4">
        <v>250</v>
      </c>
      <c r="G122" s="4">
        <v>250</v>
      </c>
      <c r="H122" s="4">
        <v>250</v>
      </c>
      <c r="I122" s="4">
        <v>250</v>
      </c>
      <c r="J122" s="4">
        <f t="shared" si="12"/>
        <v>0</v>
      </c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B123" s="12" t="s">
        <v>10</v>
      </c>
      <c r="C123" s="12">
        <f t="shared" ref="C123:J123" si="13">SUM(C113:C122)</f>
        <v>9200</v>
      </c>
      <c r="D123" s="12">
        <f t="shared" si="13"/>
        <v>9200</v>
      </c>
      <c r="E123" s="12">
        <f t="shared" si="13"/>
        <v>50900</v>
      </c>
      <c r="F123" s="12">
        <f t="shared" si="13"/>
        <v>172900</v>
      </c>
      <c r="G123" s="12">
        <f t="shared" si="13"/>
        <v>74100</v>
      </c>
      <c r="H123" s="12">
        <f t="shared" si="13"/>
        <v>76600</v>
      </c>
      <c r="I123" s="12">
        <f t="shared" si="13"/>
        <v>151600</v>
      </c>
      <c r="J123" s="12">
        <f t="shared" si="13"/>
        <v>75000</v>
      </c>
    </row>
    <row r="124" spans="1:19" x14ac:dyDescent="0.2">
      <c r="B124" s="14"/>
      <c r="C124" s="4"/>
      <c r="D124" s="4"/>
      <c r="E124" s="4"/>
      <c r="F124" s="4"/>
      <c r="G124" s="4"/>
      <c r="H124" s="4"/>
      <c r="I124" s="4"/>
    </row>
    <row r="125" spans="1:19" x14ac:dyDescent="0.2">
      <c r="B125" s="14" t="s">
        <v>75</v>
      </c>
      <c r="C125" s="4"/>
      <c r="D125" s="4"/>
      <c r="E125" s="4"/>
      <c r="F125" s="4"/>
      <c r="G125" s="4"/>
      <c r="H125" s="4"/>
      <c r="I125" s="4"/>
    </row>
    <row r="126" spans="1:19" x14ac:dyDescent="0.2">
      <c r="A126" s="8" t="s">
        <v>157</v>
      </c>
      <c r="B126" s="10" t="s">
        <v>76</v>
      </c>
      <c r="C126" s="10">
        <v>25500</v>
      </c>
      <c r="D126" s="10">
        <v>25500</v>
      </c>
      <c r="E126" s="78">
        <v>13000</v>
      </c>
      <c r="F126" s="4">
        <v>14500</v>
      </c>
      <c r="G126" s="4">
        <v>15000</v>
      </c>
      <c r="H126" s="4">
        <v>15000</v>
      </c>
      <c r="I126" s="4">
        <v>17000</v>
      </c>
      <c r="J126" s="4">
        <f>I126-H126</f>
        <v>2000</v>
      </c>
    </row>
    <row r="127" spans="1:19" x14ac:dyDescent="0.2">
      <c r="A127" s="8" t="s">
        <v>158</v>
      </c>
      <c r="B127" s="10" t="s">
        <v>77</v>
      </c>
      <c r="C127" s="10">
        <v>7000</v>
      </c>
      <c r="D127" s="10">
        <v>7000</v>
      </c>
      <c r="E127" s="78">
        <v>7700</v>
      </c>
      <c r="F127" s="4">
        <v>9500</v>
      </c>
      <c r="G127" s="4">
        <v>9750</v>
      </c>
      <c r="H127" s="4">
        <v>12000</v>
      </c>
      <c r="I127" s="4">
        <v>9000</v>
      </c>
      <c r="J127" s="4">
        <f t="shared" ref="J127:J136" si="14">I127-H127</f>
        <v>-3000</v>
      </c>
    </row>
    <row r="128" spans="1:19" x14ac:dyDescent="0.2">
      <c r="A128" s="8" t="s">
        <v>159</v>
      </c>
      <c r="B128" s="10" t="s">
        <v>78</v>
      </c>
      <c r="C128" s="10">
        <v>6000</v>
      </c>
      <c r="D128" s="10">
        <v>6000</v>
      </c>
      <c r="E128" s="78">
        <v>6000</v>
      </c>
      <c r="F128" s="4">
        <v>6000</v>
      </c>
      <c r="G128" s="4">
        <v>6000</v>
      </c>
      <c r="H128" s="4">
        <v>6000</v>
      </c>
      <c r="I128" s="4">
        <v>6000</v>
      </c>
      <c r="J128" s="4">
        <f t="shared" si="14"/>
        <v>0</v>
      </c>
    </row>
    <row r="129" spans="1:10" x14ac:dyDescent="0.2">
      <c r="A129" s="8" t="s">
        <v>160</v>
      </c>
      <c r="B129" s="10" t="s">
        <v>358</v>
      </c>
      <c r="C129" s="10">
        <v>3000</v>
      </c>
      <c r="D129" s="10">
        <v>3000</v>
      </c>
      <c r="E129" s="78">
        <v>3000</v>
      </c>
      <c r="F129" s="4">
        <v>2000</v>
      </c>
      <c r="G129" s="4">
        <v>2200</v>
      </c>
      <c r="H129" s="4">
        <v>2500</v>
      </c>
      <c r="I129" s="4">
        <v>2500</v>
      </c>
      <c r="J129" s="4">
        <f t="shared" si="14"/>
        <v>0</v>
      </c>
    </row>
    <row r="130" spans="1:10" x14ac:dyDescent="0.2">
      <c r="A130" s="8" t="s">
        <v>161</v>
      </c>
      <c r="B130" s="10" t="s">
        <v>80</v>
      </c>
      <c r="C130" s="10">
        <v>450</v>
      </c>
      <c r="D130" s="10">
        <v>450</v>
      </c>
      <c r="E130" s="78">
        <v>450</v>
      </c>
      <c r="F130" s="4">
        <v>1500</v>
      </c>
      <c r="G130" s="4">
        <v>2500</v>
      </c>
      <c r="H130" s="4">
        <v>2500</v>
      </c>
      <c r="I130" s="4">
        <v>1500</v>
      </c>
      <c r="J130" s="4">
        <f t="shared" si="14"/>
        <v>-1000</v>
      </c>
    </row>
    <row r="131" spans="1:10" x14ac:dyDescent="0.2">
      <c r="A131" s="8" t="s">
        <v>162</v>
      </c>
      <c r="B131" s="10" t="s">
        <v>81</v>
      </c>
      <c r="C131" s="10">
        <v>0</v>
      </c>
      <c r="D131" s="10">
        <v>0</v>
      </c>
      <c r="E131" s="78">
        <v>0</v>
      </c>
      <c r="F131" s="4">
        <v>0</v>
      </c>
      <c r="G131" s="4">
        <v>0</v>
      </c>
      <c r="H131" s="4">
        <v>0</v>
      </c>
      <c r="I131" s="4"/>
      <c r="J131" s="4">
        <f t="shared" si="14"/>
        <v>0</v>
      </c>
    </row>
    <row r="132" spans="1:10" x14ac:dyDescent="0.2">
      <c r="A132" s="8" t="s">
        <v>163</v>
      </c>
      <c r="B132" s="16" t="s">
        <v>82</v>
      </c>
      <c r="C132" s="10">
        <v>200</v>
      </c>
      <c r="D132" s="10">
        <v>200</v>
      </c>
      <c r="E132" s="78">
        <v>200</v>
      </c>
      <c r="F132" s="4">
        <v>200</v>
      </c>
      <c r="G132" s="4">
        <v>200</v>
      </c>
      <c r="H132" s="4">
        <v>200</v>
      </c>
      <c r="I132" s="4">
        <v>200</v>
      </c>
      <c r="J132" s="4">
        <f t="shared" si="14"/>
        <v>0</v>
      </c>
    </row>
    <row r="133" spans="1:10" x14ac:dyDescent="0.2">
      <c r="A133" s="8" t="s">
        <v>164</v>
      </c>
      <c r="B133" s="10" t="s">
        <v>83</v>
      </c>
      <c r="C133" s="10">
        <v>500</v>
      </c>
      <c r="D133" s="10">
        <v>500</v>
      </c>
      <c r="E133" s="78">
        <v>500</v>
      </c>
      <c r="F133" s="4">
        <v>500</v>
      </c>
      <c r="G133" s="4">
        <v>500</v>
      </c>
      <c r="H133" s="4">
        <v>500</v>
      </c>
      <c r="I133" s="4">
        <v>0</v>
      </c>
      <c r="J133" s="4">
        <f t="shared" si="14"/>
        <v>-500</v>
      </c>
    </row>
    <row r="134" spans="1:10" x14ac:dyDescent="0.2">
      <c r="A134" s="8" t="s">
        <v>165</v>
      </c>
      <c r="B134" s="10" t="s">
        <v>84</v>
      </c>
      <c r="C134" s="10">
        <v>10000</v>
      </c>
      <c r="D134" s="10">
        <v>10000</v>
      </c>
      <c r="E134" s="78">
        <v>10000</v>
      </c>
      <c r="F134" s="4">
        <v>9000</v>
      </c>
      <c r="G134" s="4">
        <v>10000</v>
      </c>
      <c r="H134" s="4">
        <v>10000</v>
      </c>
      <c r="I134" s="4">
        <v>11000</v>
      </c>
      <c r="J134" s="4">
        <f t="shared" si="14"/>
        <v>1000</v>
      </c>
    </row>
    <row r="135" spans="1:10" x14ac:dyDescent="0.2">
      <c r="A135" s="8" t="s">
        <v>166</v>
      </c>
      <c r="B135" s="10" t="s">
        <v>85</v>
      </c>
      <c r="C135" s="10">
        <v>3550</v>
      </c>
      <c r="D135" s="10">
        <v>4000</v>
      </c>
      <c r="E135" s="78">
        <v>4500</v>
      </c>
      <c r="F135" s="4">
        <v>4500</v>
      </c>
      <c r="G135" s="4">
        <v>4500</v>
      </c>
      <c r="H135" s="4">
        <v>5000</v>
      </c>
      <c r="I135" s="4">
        <v>5500</v>
      </c>
      <c r="J135" s="4">
        <f t="shared" si="14"/>
        <v>500</v>
      </c>
    </row>
    <row r="136" spans="1:10" x14ac:dyDescent="0.2">
      <c r="A136" s="8" t="s">
        <v>167</v>
      </c>
      <c r="B136" s="10" t="s">
        <v>86</v>
      </c>
      <c r="C136" s="10">
        <v>100</v>
      </c>
      <c r="D136" s="10">
        <v>100</v>
      </c>
      <c r="E136" s="79">
        <v>150</v>
      </c>
      <c r="F136" s="4">
        <v>150</v>
      </c>
      <c r="G136" s="4">
        <v>150</v>
      </c>
      <c r="H136" s="4">
        <v>200</v>
      </c>
      <c r="I136" s="4">
        <v>200</v>
      </c>
      <c r="J136" s="4">
        <f t="shared" si="14"/>
        <v>0</v>
      </c>
    </row>
    <row r="137" spans="1:10" x14ac:dyDescent="0.2">
      <c r="B137" s="12" t="s">
        <v>10</v>
      </c>
      <c r="C137" s="12">
        <f t="shared" ref="C137:J137" si="15">SUM(C126:C136)</f>
        <v>56300</v>
      </c>
      <c r="D137" s="12">
        <f t="shared" si="15"/>
        <v>56750</v>
      </c>
      <c r="E137" s="12">
        <f t="shared" si="15"/>
        <v>45500</v>
      </c>
      <c r="F137" s="12">
        <f t="shared" si="15"/>
        <v>47850</v>
      </c>
      <c r="G137" s="12">
        <f t="shared" si="15"/>
        <v>50800</v>
      </c>
      <c r="H137" s="12">
        <f t="shared" si="15"/>
        <v>53900</v>
      </c>
      <c r="I137" s="12">
        <f t="shared" si="15"/>
        <v>52900</v>
      </c>
      <c r="J137" s="12">
        <f t="shared" si="15"/>
        <v>-1000</v>
      </c>
    </row>
    <row r="138" spans="1:10" ht="13.5" thickBot="1" x14ac:dyDescent="0.25">
      <c r="C138" s="4"/>
      <c r="D138" s="4"/>
      <c r="E138" s="4"/>
      <c r="F138" s="4"/>
      <c r="G138" s="4"/>
      <c r="H138" s="4"/>
      <c r="I138" s="4"/>
    </row>
    <row r="139" spans="1:10" ht="17.25" thickTop="1" thickBot="1" x14ac:dyDescent="0.3">
      <c r="B139" s="5" t="s">
        <v>11</v>
      </c>
      <c r="C139" s="1" t="s">
        <v>187</v>
      </c>
      <c r="D139" s="60" t="s">
        <v>186</v>
      </c>
      <c r="E139" s="77" t="s">
        <v>341</v>
      </c>
      <c r="F139" s="62" t="s">
        <v>348</v>
      </c>
      <c r="G139" s="62" t="s">
        <v>362</v>
      </c>
      <c r="H139" s="62" t="s">
        <v>372</v>
      </c>
      <c r="I139" s="69" t="s">
        <v>374</v>
      </c>
      <c r="J139" s="68" t="s">
        <v>188</v>
      </c>
    </row>
    <row r="140" spans="1:10" x14ac:dyDescent="0.2">
      <c r="B140" s="15" t="s">
        <v>87</v>
      </c>
      <c r="C140" s="4"/>
      <c r="D140" s="4"/>
      <c r="E140" s="4"/>
      <c r="F140" s="4"/>
      <c r="G140" s="4"/>
      <c r="H140" s="4"/>
      <c r="I140" s="4"/>
    </row>
    <row r="141" spans="1:10" x14ac:dyDescent="0.2">
      <c r="A141" s="8" t="s">
        <v>169</v>
      </c>
      <c r="B141" s="10" t="s">
        <v>88</v>
      </c>
      <c r="C141" s="10">
        <v>8840</v>
      </c>
      <c r="D141" s="10">
        <v>8840</v>
      </c>
      <c r="E141" s="78">
        <v>13000</v>
      </c>
      <c r="F141" s="4">
        <v>15000</v>
      </c>
      <c r="G141" s="4">
        <v>17000</v>
      </c>
      <c r="H141" s="4">
        <v>19500</v>
      </c>
      <c r="I141" s="4">
        <v>20600</v>
      </c>
      <c r="J141" s="4">
        <f>I141-H141</f>
        <v>1100</v>
      </c>
    </row>
    <row r="142" spans="1:10" x14ac:dyDescent="0.2">
      <c r="A142" s="8" t="s">
        <v>170</v>
      </c>
      <c r="B142" s="10" t="s">
        <v>89</v>
      </c>
      <c r="C142" s="10"/>
      <c r="D142" s="10"/>
      <c r="E142" s="66"/>
      <c r="F142" s="4"/>
      <c r="G142" s="4"/>
      <c r="H142" s="4"/>
      <c r="I142" s="4"/>
      <c r="J142" s="4">
        <f>I142-H142</f>
        <v>0</v>
      </c>
    </row>
    <row r="143" spans="1:10" x14ac:dyDescent="0.2">
      <c r="B143" s="12" t="s">
        <v>10</v>
      </c>
      <c r="C143" s="12">
        <f t="shared" ref="C143:J143" si="16">SUM(C141:C142)</f>
        <v>8840</v>
      </c>
      <c r="D143" s="12">
        <f t="shared" si="16"/>
        <v>8840</v>
      </c>
      <c r="E143" s="12">
        <f t="shared" si="16"/>
        <v>13000</v>
      </c>
      <c r="F143" s="12">
        <f t="shared" si="16"/>
        <v>15000</v>
      </c>
      <c r="G143" s="12">
        <f t="shared" si="16"/>
        <v>17000</v>
      </c>
      <c r="H143" s="12">
        <f t="shared" si="16"/>
        <v>19500</v>
      </c>
      <c r="I143" s="12">
        <f t="shared" si="16"/>
        <v>20600</v>
      </c>
      <c r="J143" s="12">
        <f t="shared" si="16"/>
        <v>1100</v>
      </c>
    </row>
    <row r="144" spans="1:10" x14ac:dyDescent="0.2">
      <c r="C144" s="4"/>
      <c r="D144" s="4"/>
      <c r="E144" s="4"/>
      <c r="F144" s="4"/>
      <c r="G144" s="4"/>
      <c r="H144" s="4"/>
      <c r="I144" s="4"/>
    </row>
    <row r="145" spans="1:10" x14ac:dyDescent="0.2">
      <c r="C145" s="4"/>
      <c r="D145" s="4"/>
      <c r="E145" s="4"/>
      <c r="F145" s="4"/>
      <c r="G145" s="4"/>
      <c r="H145" s="4"/>
      <c r="I145" s="4"/>
    </row>
    <row r="146" spans="1:10" x14ac:dyDescent="0.2">
      <c r="B146" s="15" t="s">
        <v>67</v>
      </c>
      <c r="C146" s="4"/>
      <c r="D146" s="4"/>
      <c r="E146" s="4"/>
      <c r="F146" s="4"/>
      <c r="G146" s="4"/>
      <c r="H146" s="4"/>
      <c r="I146" s="4"/>
    </row>
    <row r="147" spans="1:10" x14ac:dyDescent="0.2">
      <c r="A147" s="8" t="s">
        <v>171</v>
      </c>
      <c r="B147" s="8" t="s">
        <v>90</v>
      </c>
      <c r="C147" s="10">
        <v>0</v>
      </c>
      <c r="D147" s="10">
        <v>0</v>
      </c>
      <c r="E147" s="78">
        <v>0</v>
      </c>
      <c r="F147" s="4">
        <v>0</v>
      </c>
      <c r="G147" s="4">
        <v>0</v>
      </c>
      <c r="H147" s="4"/>
      <c r="I147" s="4"/>
      <c r="J147" s="4">
        <v>0</v>
      </c>
    </row>
    <row r="148" spans="1:10" x14ac:dyDescent="0.2">
      <c r="A148" s="8" t="s">
        <v>172</v>
      </c>
      <c r="B148" s="10" t="s">
        <v>91</v>
      </c>
      <c r="C148" s="10">
        <v>2075</v>
      </c>
      <c r="D148" s="10">
        <v>2490</v>
      </c>
      <c r="E148" s="66">
        <v>2500</v>
      </c>
      <c r="F148" s="4">
        <v>2500</v>
      </c>
      <c r="G148" s="4">
        <f>9680.1+8878.55</f>
        <v>18558.650000000001</v>
      </c>
      <c r="H148" s="4">
        <v>16500</v>
      </c>
      <c r="I148" s="4">
        <v>16500</v>
      </c>
      <c r="J148" s="4">
        <f>I148-H148</f>
        <v>0</v>
      </c>
    </row>
    <row r="149" spans="1:10" x14ac:dyDescent="0.2">
      <c r="B149" s="17" t="s">
        <v>10</v>
      </c>
      <c r="C149" s="9">
        <f t="shared" ref="C149:J149" si="17">SUM(C147:C148)</f>
        <v>2075</v>
      </c>
      <c r="D149" s="9">
        <f t="shared" si="17"/>
        <v>2490</v>
      </c>
      <c r="E149" s="9">
        <f t="shared" si="17"/>
        <v>2500</v>
      </c>
      <c r="F149" s="9">
        <f t="shared" si="17"/>
        <v>2500</v>
      </c>
      <c r="G149" s="9">
        <f t="shared" si="17"/>
        <v>18558.650000000001</v>
      </c>
      <c r="H149" s="9">
        <f t="shared" si="17"/>
        <v>16500</v>
      </c>
      <c r="I149" s="9">
        <f t="shared" si="17"/>
        <v>16500</v>
      </c>
      <c r="J149" s="9">
        <f t="shared" si="17"/>
        <v>0</v>
      </c>
    </row>
    <row r="150" spans="1:10" x14ac:dyDescent="0.2">
      <c r="B150" s="18"/>
      <c r="C150" s="4"/>
      <c r="D150" s="4"/>
      <c r="E150" s="4"/>
      <c r="F150" s="4"/>
      <c r="G150" s="4"/>
      <c r="H150" s="4"/>
      <c r="I150" s="4"/>
    </row>
    <row r="151" spans="1:10" ht="13.5" thickBot="1" x14ac:dyDescent="0.25">
      <c r="B151" s="18"/>
      <c r="C151" s="4"/>
      <c r="D151" s="4"/>
      <c r="E151" s="4"/>
      <c r="F151" s="4"/>
      <c r="G151" s="4"/>
      <c r="H151" s="4"/>
      <c r="I151" s="4"/>
    </row>
    <row r="152" spans="1:10" ht="13.5" thickBot="1" x14ac:dyDescent="0.25">
      <c r="B152" s="19" t="s">
        <v>92</v>
      </c>
      <c r="C152" s="20" t="e">
        <f>C149+C143+C137+C123+C110+C105+C96+C84+#REF!+C66+C41+C37+C29+C88+C75</f>
        <v>#REF!</v>
      </c>
      <c r="D152" s="20" t="e">
        <f>D149+D143+D137+D123+D110+D105+D96+D84+#REF!+D66+D41+D37+D29+D88+D75</f>
        <v>#REF!</v>
      </c>
      <c r="E152" s="20" t="e">
        <f>E149+E143+E137+E123+E110+E105+E96+E84+#REF!+E66+E41+E37+E29+E88+E75</f>
        <v>#REF!</v>
      </c>
      <c r="F152" s="20">
        <f>F149+F143+F137+F123+F110+F105+F96+F84+F41+F37+F29+F88+F75+F56+F63</f>
        <v>1146705</v>
      </c>
      <c r="G152" s="20">
        <f>G149+G143+G137+G123+G110+G105+G96+G84+G41+G37+G29+G88+G75+G56+G63</f>
        <v>1102328.6499999999</v>
      </c>
      <c r="H152" s="20">
        <f>H149+H143+H137+H123+H110+H105+H96+H84+H41+H37+H29+H88+H75+H56+H63</f>
        <v>1322989</v>
      </c>
      <c r="I152" s="20">
        <f>I149+I143+I137+I123+I110+I105+I96+I84+I41+I37+I29+I88+I75+I56+I63</f>
        <v>1255152</v>
      </c>
      <c r="J152" s="20">
        <f>J149+J143+J137+J123+J110+J105+J96+J84+J41+J37+J29+J88+J75+J56+J63</f>
        <v>-69837</v>
      </c>
    </row>
    <row r="153" spans="1:10" x14ac:dyDescent="0.2">
      <c r="B153" s="14"/>
      <c r="C153" s="4"/>
      <c r="D153" s="4"/>
      <c r="E153" s="4"/>
      <c r="F153" s="4"/>
      <c r="G153" s="4"/>
      <c r="H153" s="4"/>
      <c r="I153" s="4"/>
    </row>
    <row r="154" spans="1:10" ht="13.5" thickBot="1" x14ac:dyDescent="0.25">
      <c r="B154" s="14"/>
      <c r="C154" s="4"/>
      <c r="D154" s="4"/>
      <c r="E154" s="4"/>
      <c r="F154" s="4"/>
      <c r="G154" s="4"/>
      <c r="H154" s="4"/>
      <c r="I154" s="4"/>
    </row>
    <row r="155" spans="1:10" ht="13.5" thickBot="1" x14ac:dyDescent="0.25">
      <c r="B155" s="19" t="s">
        <v>93</v>
      </c>
      <c r="C155" s="20" t="e">
        <f t="shared" ref="C155:J155" si="18">C18-C152</f>
        <v>#REF!</v>
      </c>
      <c r="D155" s="20" t="e">
        <f t="shared" si="18"/>
        <v>#REF!</v>
      </c>
      <c r="E155" s="20" t="e">
        <f t="shared" si="18"/>
        <v>#REF!</v>
      </c>
      <c r="F155" s="20">
        <f t="shared" si="18"/>
        <v>78515</v>
      </c>
      <c r="G155" s="20">
        <f t="shared" si="18"/>
        <v>45671.350000000093</v>
      </c>
      <c r="H155" s="20">
        <f t="shared" si="18"/>
        <v>45270</v>
      </c>
      <c r="I155" s="20">
        <f t="shared" si="18"/>
        <v>28098</v>
      </c>
      <c r="J155" s="20">
        <f t="shared" si="18"/>
        <v>-15172</v>
      </c>
    </row>
    <row r="156" spans="1:10" x14ac:dyDescent="0.2">
      <c r="B156" s="15"/>
      <c r="C156" s="4"/>
      <c r="D156" s="4"/>
      <c r="E156" s="4"/>
      <c r="F156" s="4"/>
      <c r="G156" s="4"/>
      <c r="H156" s="4"/>
      <c r="I156" s="4"/>
    </row>
    <row r="157" spans="1:10" x14ac:dyDescent="0.2">
      <c r="B157" s="18"/>
      <c r="C157" s="4"/>
      <c r="D157" s="4"/>
      <c r="E157" s="4"/>
      <c r="F157" s="4"/>
      <c r="G157" s="4"/>
      <c r="H157" s="4"/>
      <c r="I157" s="4"/>
    </row>
    <row r="158" spans="1:10" x14ac:dyDescent="0.2">
      <c r="B158" s="15" t="s">
        <v>94</v>
      </c>
      <c r="C158" s="4"/>
      <c r="D158" s="4"/>
      <c r="E158" s="4"/>
      <c r="F158" s="4"/>
      <c r="G158" s="4"/>
      <c r="H158" s="4"/>
      <c r="I158" s="4"/>
    </row>
    <row r="159" spans="1:10" x14ac:dyDescent="0.2">
      <c r="A159" s="8" t="s">
        <v>173</v>
      </c>
      <c r="B159" s="8" t="s">
        <v>95</v>
      </c>
      <c r="C159" s="10">
        <v>0</v>
      </c>
      <c r="D159" s="10">
        <v>0</v>
      </c>
      <c r="E159" s="78"/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x14ac:dyDescent="0.2">
      <c r="A160" s="8" t="s">
        <v>174</v>
      </c>
      <c r="B160" s="8" t="s">
        <v>96</v>
      </c>
      <c r="C160" s="10">
        <v>40000</v>
      </c>
      <c r="D160" s="10">
        <v>30000</v>
      </c>
      <c r="E160" s="66">
        <v>30000</v>
      </c>
      <c r="F160" s="4">
        <v>30000</v>
      </c>
      <c r="G160" s="4">
        <v>39100</v>
      </c>
      <c r="H160" s="4">
        <v>43500</v>
      </c>
      <c r="I160" s="4">
        <v>28000</v>
      </c>
      <c r="J160" s="4">
        <f>I160-H160</f>
        <v>-15500</v>
      </c>
    </row>
    <row r="161" spans="2:10" x14ac:dyDescent="0.2">
      <c r="B161" s="17" t="s">
        <v>10</v>
      </c>
      <c r="C161" s="12">
        <f>SUM(C159:C160)</f>
        <v>40000</v>
      </c>
      <c r="D161" s="12">
        <v>30000</v>
      </c>
      <c r="E161" s="12">
        <f t="shared" ref="E161:J161" si="19">E160+E159</f>
        <v>30000</v>
      </c>
      <c r="F161" s="12">
        <f t="shared" si="19"/>
        <v>30000</v>
      </c>
      <c r="G161" s="12">
        <f t="shared" si="19"/>
        <v>39100</v>
      </c>
      <c r="H161" s="12">
        <f t="shared" si="19"/>
        <v>43500</v>
      </c>
      <c r="I161" s="12">
        <f t="shared" si="19"/>
        <v>28000</v>
      </c>
      <c r="J161" s="12">
        <f t="shared" si="19"/>
        <v>-15500</v>
      </c>
    </row>
    <row r="162" spans="2:10" x14ac:dyDescent="0.2">
      <c r="C162" s="4"/>
      <c r="D162" s="4"/>
      <c r="E162" s="4"/>
      <c r="F162" s="4"/>
      <c r="G162" s="4"/>
      <c r="H162" s="4"/>
      <c r="I162" s="4"/>
    </row>
    <row r="163" spans="2:10" x14ac:dyDescent="0.2">
      <c r="C163" s="4"/>
      <c r="D163" s="4"/>
      <c r="E163" s="4"/>
      <c r="F163" s="4"/>
      <c r="G163" s="4"/>
      <c r="H163" s="4"/>
      <c r="I163" s="4"/>
    </row>
    <row r="164" spans="2:10" x14ac:dyDescent="0.2">
      <c r="B164" s="15" t="s">
        <v>97</v>
      </c>
      <c r="C164" s="4"/>
      <c r="D164" s="1" t="e">
        <f t="shared" ref="D164:J164" si="20">D155-D161</f>
        <v>#REF!</v>
      </c>
      <c r="E164" s="1" t="e">
        <f t="shared" si="20"/>
        <v>#REF!</v>
      </c>
      <c r="F164" s="1">
        <f t="shared" si="20"/>
        <v>48515</v>
      </c>
      <c r="G164" s="1">
        <f t="shared" si="20"/>
        <v>6571.3500000000931</v>
      </c>
      <c r="H164" s="1">
        <f t="shared" si="20"/>
        <v>1770</v>
      </c>
      <c r="I164" s="1">
        <f t="shared" si="20"/>
        <v>98</v>
      </c>
      <c r="J164" s="1"/>
    </row>
    <row r="165" spans="2:10" ht="42" customHeight="1" x14ac:dyDescent="0.2"/>
    <row r="166" spans="2:10" x14ac:dyDescent="0.2">
      <c r="B166" s="24"/>
    </row>
  </sheetData>
  <pageMargins left="0.7" right="0.7" top="0.75" bottom="0.75" header="0.3" footer="0.3"/>
  <pageSetup scale="92" orientation="portrait" r:id="rId1"/>
  <headerFooter>
    <oddHeader xml:space="preserve">&amp;C&amp;"-,Bold Italic"&amp;18 &amp;KFF00002022/23 Draft </oddHeader>
    <oddFooter xml:space="preserve">&amp;C&amp;"-,Italic"&amp;KFF0000Proposed </oddFooter>
  </headerFooter>
  <rowBreaks count="3" manualBreakCount="3">
    <brk id="41" max="16383" man="1"/>
    <brk id="88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40" sqref="A40"/>
    </sheetView>
  </sheetViews>
  <sheetFormatPr defaultRowHeight="15" x14ac:dyDescent="0.25"/>
  <cols>
    <col min="3" max="3" width="11.7109375" bestFit="1" customWidth="1"/>
    <col min="5" max="5" width="13" customWidth="1"/>
  </cols>
  <sheetData>
    <row r="1" spans="1:5" x14ac:dyDescent="0.25">
      <c r="A1" t="s">
        <v>189</v>
      </c>
      <c r="E1" s="26">
        <v>1204288.92</v>
      </c>
    </row>
    <row r="2" spans="1:5" x14ac:dyDescent="0.25">
      <c r="A2" t="s">
        <v>190</v>
      </c>
      <c r="E2" s="27">
        <v>28910</v>
      </c>
    </row>
    <row r="3" spans="1:5" x14ac:dyDescent="0.25">
      <c r="A3" t="s">
        <v>191</v>
      </c>
      <c r="E3" s="27">
        <v>15998</v>
      </c>
    </row>
    <row r="4" spans="1:5" x14ac:dyDescent="0.25">
      <c r="A4" t="s">
        <v>192</v>
      </c>
      <c r="E4" s="27">
        <v>101124</v>
      </c>
    </row>
    <row r="5" spans="1:5" x14ac:dyDescent="0.25">
      <c r="A5" t="s">
        <v>193</v>
      </c>
      <c r="E5" s="27">
        <v>4457</v>
      </c>
    </row>
    <row r="6" spans="1:5" x14ac:dyDescent="0.25">
      <c r="A6" t="s">
        <v>194</v>
      </c>
      <c r="E6" s="27">
        <v>18500</v>
      </c>
    </row>
    <row r="7" spans="1:5" x14ac:dyDescent="0.25">
      <c r="A7" t="s">
        <v>195</v>
      </c>
      <c r="E7" s="27">
        <v>15740</v>
      </c>
    </row>
    <row r="8" spans="1:5" x14ac:dyDescent="0.25">
      <c r="A8" t="s">
        <v>196</v>
      </c>
      <c r="E8" s="27">
        <v>22471</v>
      </c>
    </row>
    <row r="10" spans="1:5" x14ac:dyDescent="0.25">
      <c r="E10" s="26">
        <f>SUM(E1:E9)</f>
        <v>1411488.92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4"/>
  <sheetViews>
    <sheetView topLeftCell="AU1" workbookViewId="0">
      <selection activeCell="BK6" sqref="BK6"/>
    </sheetView>
  </sheetViews>
  <sheetFormatPr defaultRowHeight="15" x14ac:dyDescent="0.25"/>
  <cols>
    <col min="1" max="1" width="11.140625" bestFit="1" customWidth="1"/>
    <col min="2" max="2" width="10.140625" bestFit="1" customWidth="1"/>
    <col min="3" max="3" width="11.140625" bestFit="1" customWidth="1"/>
    <col min="4" max="4" width="9.28515625" style="31" bestFit="1" customWidth="1"/>
    <col min="5" max="5" width="9.28515625" bestFit="1" customWidth="1"/>
    <col min="6" max="6" width="10.140625" bestFit="1" customWidth="1"/>
    <col min="7" max="7" width="9.28515625" bestFit="1" customWidth="1"/>
    <col min="8" max="8" width="10.140625" bestFit="1" customWidth="1"/>
    <col min="9" max="9" width="9.28515625" style="31" bestFit="1" customWidth="1"/>
    <col min="10" max="10" width="9.28515625" bestFit="1" customWidth="1"/>
    <col min="11" max="11" width="9.28515625" style="31" bestFit="1" customWidth="1"/>
    <col min="12" max="14" width="9.28515625" bestFit="1" customWidth="1"/>
    <col min="15" max="16" width="10.140625" bestFit="1" customWidth="1"/>
    <col min="17" max="28" width="9.28515625" bestFit="1" customWidth="1"/>
    <col min="29" max="29" width="9.28515625" style="31" bestFit="1" customWidth="1"/>
    <col min="30" max="31" width="9.28515625" bestFit="1" customWidth="1"/>
    <col min="32" max="32" width="9.28515625" style="36" bestFit="1" customWidth="1"/>
    <col min="33" max="34" width="9.28515625" bestFit="1" customWidth="1"/>
    <col min="35" max="35" width="10.140625" bestFit="1" customWidth="1"/>
    <col min="36" max="38" width="9.28515625" bestFit="1" customWidth="1"/>
    <col min="39" max="39" width="10.140625" style="36" bestFit="1" customWidth="1"/>
    <col min="40" max="41" width="10.140625" bestFit="1" customWidth="1"/>
    <col min="42" max="43" width="9.28515625" bestFit="1" customWidth="1"/>
    <col min="44" max="44" width="10.140625" style="31" bestFit="1" customWidth="1"/>
    <col min="45" max="45" width="10.140625" bestFit="1" customWidth="1"/>
    <col min="46" max="46" width="9.28515625" bestFit="1" customWidth="1"/>
    <col min="47" max="47" width="10.140625" bestFit="1" customWidth="1"/>
    <col min="48" max="48" width="9.28515625" bestFit="1" customWidth="1"/>
    <col min="49" max="49" width="10.140625" bestFit="1" customWidth="1"/>
    <col min="50" max="50" width="9.28515625" style="31" bestFit="1" customWidth="1"/>
    <col min="51" max="51" width="9.28515625" bestFit="1" customWidth="1"/>
    <col min="52" max="52" width="9.28515625" style="31" bestFit="1" customWidth="1"/>
    <col min="53" max="59" width="9.28515625" bestFit="1" customWidth="1"/>
    <col min="60" max="60" width="10.140625" style="31" bestFit="1" customWidth="1"/>
    <col min="61" max="67" width="9.28515625" bestFit="1" customWidth="1"/>
    <col min="68" max="68" width="10.140625" bestFit="1" customWidth="1"/>
    <col min="69" max="70" width="9.28515625" bestFit="1" customWidth="1"/>
    <col min="71" max="71" width="9.28515625" style="31" bestFit="1" customWidth="1"/>
    <col min="72" max="72" width="9.28515625" bestFit="1" customWidth="1"/>
    <col min="73" max="73" width="9.28515625" style="31" bestFit="1" customWidth="1"/>
    <col min="74" max="74" width="9.28515625" bestFit="1" customWidth="1"/>
    <col min="75" max="75" width="9.28515625" style="31" bestFit="1" customWidth="1"/>
    <col min="76" max="76" width="10.140625" bestFit="1" customWidth="1"/>
    <col min="77" max="77" width="9.140625" style="31"/>
  </cols>
  <sheetData>
    <row r="1" spans="1:77" ht="43.5" customHeight="1" x14ac:dyDescent="0.25">
      <c r="A1" s="14" t="s">
        <v>12</v>
      </c>
      <c r="D1" s="32" t="s">
        <v>16</v>
      </c>
      <c r="I1" s="29" t="s">
        <v>22</v>
      </c>
      <c r="K1" s="29" t="s">
        <v>25</v>
      </c>
      <c r="AC1" s="29" t="s">
        <v>42</v>
      </c>
      <c r="AF1" s="34" t="s">
        <v>184</v>
      </c>
      <c r="AG1" s="14" t="s">
        <v>46</v>
      </c>
      <c r="AM1" s="34" t="s">
        <v>177</v>
      </c>
      <c r="AN1" s="15" t="s">
        <v>53</v>
      </c>
      <c r="AR1" s="32" t="s">
        <v>58</v>
      </c>
      <c r="AX1" s="29" t="s">
        <v>65</v>
      </c>
      <c r="AZ1" s="32" t="s">
        <v>67</v>
      </c>
      <c r="BH1" s="32" t="s">
        <v>75</v>
      </c>
      <c r="BS1" s="29" t="s">
        <v>87</v>
      </c>
      <c r="BU1" s="29" t="s">
        <v>67</v>
      </c>
      <c r="BW1" s="29" t="s">
        <v>94</v>
      </c>
    </row>
    <row r="2" spans="1:77" x14ac:dyDescent="0.25">
      <c r="A2" s="8" t="s">
        <v>105</v>
      </c>
      <c r="B2" s="8" t="s">
        <v>106</v>
      </c>
      <c r="C2" s="28" t="s">
        <v>200</v>
      </c>
      <c r="D2" s="30" t="s">
        <v>107</v>
      </c>
      <c r="E2" s="8" t="s">
        <v>108</v>
      </c>
      <c r="F2" s="8" t="s">
        <v>109</v>
      </c>
      <c r="G2" s="8" t="s">
        <v>110</v>
      </c>
      <c r="H2" s="28" t="s">
        <v>111</v>
      </c>
      <c r="I2" s="30" t="s">
        <v>112</v>
      </c>
      <c r="J2" s="28" t="s">
        <v>113</v>
      </c>
      <c r="K2" s="30" t="s">
        <v>114</v>
      </c>
      <c r="L2" s="8" t="s">
        <v>115</v>
      </c>
      <c r="M2" s="8" t="s">
        <v>116</v>
      </c>
      <c r="N2" s="8" t="s">
        <v>117</v>
      </c>
      <c r="O2" s="8" t="s">
        <v>118</v>
      </c>
      <c r="P2" s="8" t="s">
        <v>119</v>
      </c>
      <c r="Q2" s="8" t="s">
        <v>120</v>
      </c>
      <c r="R2" s="8" t="s">
        <v>121</v>
      </c>
      <c r="S2" s="8" t="s">
        <v>122</v>
      </c>
      <c r="T2" s="8" t="s">
        <v>123</v>
      </c>
      <c r="U2" s="8" t="s">
        <v>124</v>
      </c>
      <c r="V2" s="8" t="s">
        <v>199</v>
      </c>
      <c r="W2" s="8" t="s">
        <v>126</v>
      </c>
      <c r="X2" s="8" t="s">
        <v>183</v>
      </c>
      <c r="Y2" s="8" t="s">
        <v>125</v>
      </c>
      <c r="Z2" s="8" t="s">
        <v>127</v>
      </c>
      <c r="AA2" s="8" t="s">
        <v>128</v>
      </c>
      <c r="AB2" s="28" t="s">
        <v>129</v>
      </c>
      <c r="AC2" s="30" t="s">
        <v>130</v>
      </c>
      <c r="AD2" s="8" t="s">
        <v>131</v>
      </c>
      <c r="AE2" s="28" t="s">
        <v>132</v>
      </c>
      <c r="AF2" s="35" t="s">
        <v>197</v>
      </c>
      <c r="AG2" s="33" t="s">
        <v>133</v>
      </c>
      <c r="AH2" s="8" t="s">
        <v>134</v>
      </c>
      <c r="AI2" s="8" t="s">
        <v>135</v>
      </c>
      <c r="AJ2" s="8" t="s">
        <v>136</v>
      </c>
      <c r="AK2" s="8" t="s">
        <v>137</v>
      </c>
      <c r="AL2" s="28" t="s">
        <v>138</v>
      </c>
      <c r="AM2" s="35" t="s">
        <v>178</v>
      </c>
      <c r="AN2" s="33" t="s">
        <v>140</v>
      </c>
      <c r="AO2" s="8" t="s">
        <v>139</v>
      </c>
      <c r="AP2" s="8" t="s">
        <v>141</v>
      </c>
      <c r="AQ2" s="28" t="s">
        <v>142</v>
      </c>
      <c r="AR2" s="30" t="s">
        <v>143</v>
      </c>
      <c r="AS2" s="8" t="s">
        <v>144</v>
      </c>
      <c r="AT2" s="8" t="s">
        <v>145</v>
      </c>
      <c r="AU2" s="8" t="s">
        <v>146</v>
      </c>
      <c r="AV2" s="8" t="s">
        <v>147</v>
      </c>
      <c r="AW2" s="28" t="s">
        <v>148</v>
      </c>
      <c r="AX2" s="30" t="s">
        <v>149</v>
      </c>
      <c r="AY2" s="28" t="s">
        <v>150</v>
      </c>
      <c r="AZ2" s="30" t="s">
        <v>151</v>
      </c>
      <c r="BA2" s="8" t="s">
        <v>152</v>
      </c>
      <c r="BB2" s="8" t="s">
        <v>153</v>
      </c>
      <c r="BC2" s="8" t="s">
        <v>154</v>
      </c>
      <c r="BD2" s="8" t="s">
        <v>155</v>
      </c>
      <c r="BE2" s="8" t="s">
        <v>168</v>
      </c>
      <c r="BF2" s="8" t="s">
        <v>156</v>
      </c>
      <c r="BG2" s="28" t="s">
        <v>198</v>
      </c>
      <c r="BH2" s="30" t="s">
        <v>157</v>
      </c>
      <c r="BI2" s="8" t="s">
        <v>158</v>
      </c>
      <c r="BJ2" s="8" t="s">
        <v>159</v>
      </c>
      <c r="BK2" s="8" t="s">
        <v>160</v>
      </c>
      <c r="BL2" s="8" t="s">
        <v>161</v>
      </c>
      <c r="BM2" s="8" t="s">
        <v>162</v>
      </c>
      <c r="BN2" s="8" t="s">
        <v>163</v>
      </c>
      <c r="BO2" s="8" t="s">
        <v>164</v>
      </c>
      <c r="BP2" s="8" t="s">
        <v>165</v>
      </c>
      <c r="BQ2" s="8" t="s">
        <v>166</v>
      </c>
      <c r="BR2" s="28" t="s">
        <v>167</v>
      </c>
      <c r="BS2" s="30" t="s">
        <v>169</v>
      </c>
      <c r="BT2" s="28" t="s">
        <v>170</v>
      </c>
      <c r="BU2" s="30" t="s">
        <v>171</v>
      </c>
      <c r="BV2" s="28" t="s">
        <v>172</v>
      </c>
      <c r="BW2" s="30" t="s">
        <v>173</v>
      </c>
      <c r="BX2" s="28" t="s">
        <v>174</v>
      </c>
    </row>
    <row r="3" spans="1:77" s="59" customFormat="1" x14ac:dyDescent="0.25">
      <c r="A3" s="53">
        <v>240733</v>
      </c>
      <c r="B3" s="53">
        <v>29106</v>
      </c>
      <c r="C3" s="54">
        <v>205351</v>
      </c>
      <c r="D3" s="55">
        <v>3100</v>
      </c>
      <c r="E3" s="53">
        <v>1444</v>
      </c>
      <c r="F3" s="53">
        <v>12488</v>
      </c>
      <c r="G3" s="53">
        <v>1500</v>
      </c>
      <c r="H3" s="54">
        <v>34026</v>
      </c>
      <c r="I3" s="55">
        <v>500</v>
      </c>
      <c r="J3" s="54">
        <v>2500</v>
      </c>
      <c r="K3" s="55">
        <v>1500</v>
      </c>
      <c r="L3" s="53">
        <v>600</v>
      </c>
      <c r="M3" s="53">
        <v>975</v>
      </c>
      <c r="N3" s="53">
        <v>1265</v>
      </c>
      <c r="O3" s="53">
        <v>24000</v>
      </c>
      <c r="P3" s="53">
        <v>22000</v>
      </c>
      <c r="Q3" s="53">
        <v>1000</v>
      </c>
      <c r="R3" s="53">
        <v>4000</v>
      </c>
      <c r="S3" s="53">
        <v>200</v>
      </c>
      <c r="T3" s="53">
        <v>1800</v>
      </c>
      <c r="U3" s="53">
        <v>2500</v>
      </c>
      <c r="V3" s="53">
        <v>9600</v>
      </c>
      <c r="W3" s="53">
        <v>2500</v>
      </c>
      <c r="X3" s="53">
        <v>1100</v>
      </c>
      <c r="Y3" s="53">
        <v>4800</v>
      </c>
      <c r="Z3" s="53">
        <v>1000</v>
      </c>
      <c r="AA3" s="53">
        <v>4100</v>
      </c>
      <c r="AB3" s="54">
        <v>1800</v>
      </c>
      <c r="AC3" s="55">
        <v>3500</v>
      </c>
      <c r="AD3" s="53">
        <v>4500</v>
      </c>
      <c r="AE3" s="54">
        <v>4000</v>
      </c>
      <c r="AF3" s="56">
        <v>8000</v>
      </c>
      <c r="AG3" s="57">
        <v>9200</v>
      </c>
      <c r="AH3" s="53">
        <v>4000</v>
      </c>
      <c r="AI3" s="53">
        <v>16197</v>
      </c>
      <c r="AJ3" s="53">
        <v>1000</v>
      </c>
      <c r="AK3" s="53">
        <v>300</v>
      </c>
      <c r="AL3" s="54">
        <v>125</v>
      </c>
      <c r="AM3" s="56">
        <v>10000</v>
      </c>
      <c r="AN3" s="57">
        <v>12510</v>
      </c>
      <c r="AO3" s="53">
        <v>27500</v>
      </c>
      <c r="AP3" s="53">
        <v>6300</v>
      </c>
      <c r="AQ3" s="54">
        <v>900</v>
      </c>
      <c r="AR3" s="55">
        <v>12000</v>
      </c>
      <c r="AS3" s="53">
        <v>35000</v>
      </c>
      <c r="AT3" s="53">
        <v>1500</v>
      </c>
      <c r="AU3" s="53">
        <v>35000</v>
      </c>
      <c r="AV3" s="53">
        <v>2200</v>
      </c>
      <c r="AW3" s="54">
        <v>14000</v>
      </c>
      <c r="AX3" s="55">
        <v>0</v>
      </c>
      <c r="AY3" s="54">
        <v>2400</v>
      </c>
      <c r="AZ3" s="55">
        <v>1500</v>
      </c>
      <c r="BA3" s="53">
        <v>4400</v>
      </c>
      <c r="BB3" s="53">
        <v>2000</v>
      </c>
      <c r="BC3" s="53">
        <v>500</v>
      </c>
      <c r="BD3" s="53">
        <v>150</v>
      </c>
      <c r="BE3" s="53">
        <v>0</v>
      </c>
      <c r="BF3" s="53">
        <v>150</v>
      </c>
      <c r="BG3" s="54">
        <v>500</v>
      </c>
      <c r="BH3" s="55">
        <v>25500</v>
      </c>
      <c r="BI3" s="53">
        <v>7000</v>
      </c>
      <c r="BJ3" s="53">
        <v>6000</v>
      </c>
      <c r="BK3" s="53">
        <v>3000</v>
      </c>
      <c r="BL3" s="53">
        <v>450</v>
      </c>
      <c r="BM3" s="53">
        <v>0</v>
      </c>
      <c r="BN3" s="53">
        <v>200</v>
      </c>
      <c r="BO3" s="53">
        <v>500</v>
      </c>
      <c r="BP3" s="53">
        <v>10000</v>
      </c>
      <c r="BQ3" s="53">
        <v>4000</v>
      </c>
      <c r="BR3" s="54">
        <v>100</v>
      </c>
      <c r="BS3" s="55">
        <v>8840</v>
      </c>
      <c r="BT3" s="54">
        <v>0</v>
      </c>
      <c r="BU3" s="55">
        <v>0</v>
      </c>
      <c r="BV3" s="54">
        <v>2490</v>
      </c>
      <c r="BW3" s="55">
        <v>0</v>
      </c>
      <c r="BX3" s="54">
        <v>30000</v>
      </c>
      <c r="BY3" s="58"/>
    </row>
    <row r="4" spans="1:77" s="46" customFormat="1" ht="69" customHeight="1" thickBot="1" x14ac:dyDescent="0.3">
      <c r="A4" s="38" t="s">
        <v>14</v>
      </c>
      <c r="B4" s="38" t="s">
        <v>15</v>
      </c>
      <c r="C4" s="39" t="s">
        <v>13</v>
      </c>
      <c r="D4" s="40" t="s">
        <v>17</v>
      </c>
      <c r="E4" s="38" t="s">
        <v>18</v>
      </c>
      <c r="F4" s="38" t="s">
        <v>19</v>
      </c>
      <c r="G4" s="38" t="s">
        <v>20</v>
      </c>
      <c r="H4" s="39" t="s">
        <v>21</v>
      </c>
      <c r="I4" s="40" t="s">
        <v>23</v>
      </c>
      <c r="J4" s="39" t="s">
        <v>24</v>
      </c>
      <c r="K4" s="40" t="s">
        <v>26</v>
      </c>
      <c r="L4" s="38" t="s">
        <v>27</v>
      </c>
      <c r="M4" s="38" t="s">
        <v>28</v>
      </c>
      <c r="N4" s="38" t="s">
        <v>29</v>
      </c>
      <c r="O4" s="38" t="s">
        <v>30</v>
      </c>
      <c r="P4" s="38" t="s">
        <v>31</v>
      </c>
      <c r="Q4" s="38" t="s">
        <v>32</v>
      </c>
      <c r="R4" s="38" t="s">
        <v>33</v>
      </c>
      <c r="S4" s="38" t="s">
        <v>34</v>
      </c>
      <c r="T4" s="38" t="s">
        <v>35</v>
      </c>
      <c r="U4" s="38" t="s">
        <v>36</v>
      </c>
      <c r="V4" s="38" t="s">
        <v>37</v>
      </c>
      <c r="W4" s="38" t="s">
        <v>181</v>
      </c>
      <c r="X4" s="38" t="s">
        <v>182</v>
      </c>
      <c r="Y4" s="38" t="s">
        <v>38</v>
      </c>
      <c r="Z4" s="38" t="s">
        <v>39</v>
      </c>
      <c r="AA4" s="38" t="s">
        <v>40</v>
      </c>
      <c r="AB4" s="39" t="s">
        <v>41</v>
      </c>
      <c r="AC4" s="40" t="s">
        <v>43</v>
      </c>
      <c r="AD4" s="38" t="s">
        <v>44</v>
      </c>
      <c r="AE4" s="39" t="s">
        <v>45</v>
      </c>
      <c r="AF4" s="41" t="s">
        <v>176</v>
      </c>
      <c r="AG4" s="42" t="s">
        <v>47</v>
      </c>
      <c r="AH4" s="38" t="s">
        <v>48</v>
      </c>
      <c r="AI4" s="38" t="s">
        <v>49</v>
      </c>
      <c r="AJ4" s="38" t="s">
        <v>50</v>
      </c>
      <c r="AK4" s="38" t="s">
        <v>51</v>
      </c>
      <c r="AL4" s="39" t="s">
        <v>52</v>
      </c>
      <c r="AM4" s="41" t="s">
        <v>179</v>
      </c>
      <c r="AN4" s="42" t="s">
        <v>54</v>
      </c>
      <c r="AO4" s="38" t="s">
        <v>55</v>
      </c>
      <c r="AP4" s="38" t="s">
        <v>56</v>
      </c>
      <c r="AQ4" s="39" t="s">
        <v>57</v>
      </c>
      <c r="AR4" s="40" t="s">
        <v>59</v>
      </c>
      <c r="AS4" s="38" t="s">
        <v>60</v>
      </c>
      <c r="AT4" s="38" t="s">
        <v>61</v>
      </c>
      <c r="AU4" s="38" t="s">
        <v>62</v>
      </c>
      <c r="AV4" s="38" t="s">
        <v>63</v>
      </c>
      <c r="AW4" s="39" t="s">
        <v>64</v>
      </c>
      <c r="AX4" s="40" t="s">
        <v>66</v>
      </c>
      <c r="AY4" s="39" t="s">
        <v>185</v>
      </c>
      <c r="AZ4" s="43" t="s">
        <v>68</v>
      </c>
      <c r="BA4" s="38" t="s">
        <v>69</v>
      </c>
      <c r="BB4" s="38" t="s">
        <v>70</v>
      </c>
      <c r="BC4" s="38" t="s">
        <v>71</v>
      </c>
      <c r="BD4" s="38" t="s">
        <v>72</v>
      </c>
      <c r="BE4" s="38" t="s">
        <v>73</v>
      </c>
      <c r="BF4" s="38" t="s">
        <v>74</v>
      </c>
      <c r="BG4" s="39" t="s">
        <v>175</v>
      </c>
      <c r="BH4" s="40" t="s">
        <v>76</v>
      </c>
      <c r="BI4" s="38" t="s">
        <v>77</v>
      </c>
      <c r="BJ4" s="38" t="s">
        <v>78</v>
      </c>
      <c r="BK4" s="38" t="s">
        <v>79</v>
      </c>
      <c r="BL4" s="38" t="s">
        <v>80</v>
      </c>
      <c r="BM4" s="38" t="s">
        <v>81</v>
      </c>
      <c r="BN4" s="44" t="s">
        <v>82</v>
      </c>
      <c r="BO4" s="38" t="s">
        <v>83</v>
      </c>
      <c r="BP4" s="38" t="s">
        <v>84</v>
      </c>
      <c r="BQ4" s="38" t="s">
        <v>85</v>
      </c>
      <c r="BR4" s="39" t="s">
        <v>86</v>
      </c>
      <c r="BS4" s="40" t="s">
        <v>88</v>
      </c>
      <c r="BT4" s="39" t="s">
        <v>89</v>
      </c>
      <c r="BU4" s="45" t="s">
        <v>90</v>
      </c>
      <c r="BV4" s="39" t="s">
        <v>91</v>
      </c>
      <c r="BW4" s="45" t="s">
        <v>95</v>
      </c>
      <c r="BX4" s="50" t="s">
        <v>96</v>
      </c>
      <c r="BY4" s="51"/>
    </row>
    <row r="5" spans="1:77" ht="15.75" thickTop="1" x14ac:dyDescent="0.25">
      <c r="D5" s="31" t="s">
        <v>278</v>
      </c>
      <c r="E5" s="52" t="s">
        <v>332</v>
      </c>
      <c r="F5" t="s">
        <v>243</v>
      </c>
      <c r="G5" t="s">
        <v>278</v>
      </c>
      <c r="K5" s="31" t="s">
        <v>284</v>
      </c>
      <c r="L5" t="s">
        <v>203</v>
      </c>
      <c r="M5" t="s">
        <v>284</v>
      </c>
      <c r="N5" t="s">
        <v>203</v>
      </c>
      <c r="O5" t="s">
        <v>203</v>
      </c>
      <c r="P5" t="s">
        <v>203</v>
      </c>
      <c r="Q5" t="s">
        <v>229</v>
      </c>
      <c r="R5" t="s">
        <v>296</v>
      </c>
      <c r="S5" t="s">
        <v>243</v>
      </c>
      <c r="T5" t="s">
        <v>237</v>
      </c>
      <c r="U5" t="s">
        <v>233</v>
      </c>
      <c r="V5" t="s">
        <v>204</v>
      </c>
      <c r="W5" t="s">
        <v>230</v>
      </c>
      <c r="X5" t="s">
        <v>226</v>
      </c>
      <c r="Y5" t="s">
        <v>203</v>
      </c>
      <c r="Z5" t="s">
        <v>284</v>
      </c>
      <c r="AA5" t="s">
        <v>203</v>
      </c>
      <c r="AB5" t="s">
        <v>203</v>
      </c>
      <c r="AC5" s="31" t="s">
        <v>209</v>
      </c>
      <c r="AD5" s="37" t="s">
        <v>215</v>
      </c>
      <c r="AE5" s="37" t="s">
        <v>231</v>
      </c>
      <c r="AF5" s="36" t="s">
        <v>284</v>
      </c>
      <c r="AG5" t="s">
        <v>242</v>
      </c>
      <c r="AH5" t="s">
        <v>203</v>
      </c>
      <c r="AI5" t="s">
        <v>319</v>
      </c>
      <c r="AJ5" t="s">
        <v>211</v>
      </c>
      <c r="AK5" t="s">
        <v>221</v>
      </c>
      <c r="AL5" t="s">
        <v>228</v>
      </c>
      <c r="AM5" s="36" t="s">
        <v>203</v>
      </c>
      <c r="AN5" t="s">
        <v>207</v>
      </c>
      <c r="AO5" t="s">
        <v>251</v>
      </c>
      <c r="AP5" t="s">
        <v>290</v>
      </c>
      <c r="AQ5" t="s">
        <v>335</v>
      </c>
      <c r="AR5" s="31" t="s">
        <v>261</v>
      </c>
      <c r="AS5" t="s">
        <v>212</v>
      </c>
      <c r="AT5" t="s">
        <v>335</v>
      </c>
      <c r="AU5" t="s">
        <v>206</v>
      </c>
      <c r="AV5" t="s">
        <v>236</v>
      </c>
      <c r="AW5" t="s">
        <v>208</v>
      </c>
      <c r="AX5" s="31" t="s">
        <v>269</v>
      </c>
      <c r="AY5" s="37" t="s">
        <v>269</v>
      </c>
      <c r="AZ5" s="31" t="s">
        <v>202</v>
      </c>
      <c r="BA5" t="s">
        <v>205</v>
      </c>
      <c r="BB5" t="s">
        <v>213</v>
      </c>
      <c r="BC5" t="s">
        <v>227</v>
      </c>
      <c r="BD5" t="s">
        <v>214</v>
      </c>
      <c r="BG5" t="s">
        <v>201</v>
      </c>
      <c r="BH5" s="31" t="s">
        <v>249</v>
      </c>
      <c r="BI5" s="37" t="s">
        <v>295</v>
      </c>
      <c r="BJ5" s="37" t="s">
        <v>258</v>
      </c>
      <c r="BK5" s="37" t="s">
        <v>356</v>
      </c>
      <c r="BL5" s="37" t="s">
        <v>267</v>
      </c>
      <c r="BM5" t="s">
        <v>256</v>
      </c>
      <c r="BN5" t="s">
        <v>330</v>
      </c>
      <c r="BO5" t="s">
        <v>265</v>
      </c>
      <c r="BP5" t="s">
        <v>248</v>
      </c>
      <c r="BQ5" t="s">
        <v>299</v>
      </c>
      <c r="BR5" t="s">
        <v>299</v>
      </c>
      <c r="BS5" s="31" t="s">
        <v>332</v>
      </c>
      <c r="BT5" s="37" t="s">
        <v>243</v>
      </c>
    </row>
    <row r="6" spans="1:77" x14ac:dyDescent="0.25">
      <c r="K6" s="31" t="s">
        <v>300</v>
      </c>
      <c r="L6" t="s">
        <v>243</v>
      </c>
      <c r="M6" t="s">
        <v>243</v>
      </c>
      <c r="N6" t="s">
        <v>285</v>
      </c>
      <c r="O6" t="s">
        <v>210</v>
      </c>
      <c r="P6" t="s">
        <v>210</v>
      </c>
      <c r="Q6" t="s">
        <v>324</v>
      </c>
      <c r="R6" t="s">
        <v>243</v>
      </c>
      <c r="U6" t="s">
        <v>239</v>
      </c>
      <c r="V6" t="s">
        <v>286</v>
      </c>
      <c r="W6" t="s">
        <v>253</v>
      </c>
      <c r="Y6" t="s">
        <v>284</v>
      </c>
      <c r="Z6" t="s">
        <v>243</v>
      </c>
      <c r="AA6" t="s">
        <v>284</v>
      </c>
      <c r="AB6" t="s">
        <v>243</v>
      </c>
      <c r="AC6" s="31" t="s">
        <v>220</v>
      </c>
      <c r="AD6" t="s">
        <v>280</v>
      </c>
      <c r="AE6" t="s">
        <v>232</v>
      </c>
      <c r="AF6" s="36" t="s">
        <v>287</v>
      </c>
      <c r="AG6" s="37" t="s">
        <v>334</v>
      </c>
      <c r="AH6" s="37" t="s">
        <v>334</v>
      </c>
      <c r="AI6" s="37" t="s">
        <v>243</v>
      </c>
      <c r="AJ6" t="s">
        <v>224</v>
      </c>
      <c r="AK6" t="s">
        <v>243</v>
      </c>
      <c r="AM6" s="36" t="s">
        <v>223</v>
      </c>
      <c r="AN6" t="s">
        <v>235</v>
      </c>
      <c r="AR6" s="31" t="s">
        <v>262</v>
      </c>
      <c r="AS6" t="s">
        <v>240</v>
      </c>
      <c r="AT6" t="s">
        <v>243</v>
      </c>
      <c r="AU6" t="s">
        <v>203</v>
      </c>
      <c r="AV6" t="s">
        <v>313</v>
      </c>
      <c r="AW6" t="s">
        <v>257</v>
      </c>
      <c r="AX6" s="31" t="s">
        <v>270</v>
      </c>
      <c r="AY6" s="37" t="s">
        <v>270</v>
      </c>
      <c r="AZ6" s="31" t="s">
        <v>215</v>
      </c>
      <c r="BA6" t="s">
        <v>219</v>
      </c>
      <c r="BB6" t="s">
        <v>331</v>
      </c>
      <c r="BC6" s="37" t="s">
        <v>353</v>
      </c>
      <c r="BD6" t="s">
        <v>318</v>
      </c>
      <c r="BE6" t="s">
        <v>243</v>
      </c>
      <c r="BH6" s="31" t="s">
        <v>354</v>
      </c>
      <c r="BI6" s="37" t="s">
        <v>243</v>
      </c>
      <c r="BJ6" t="s">
        <v>301</v>
      </c>
      <c r="BK6" t="s">
        <v>243</v>
      </c>
      <c r="BP6" t="s">
        <v>355</v>
      </c>
      <c r="BQ6" t="s">
        <v>243</v>
      </c>
    </row>
    <row r="7" spans="1:77" x14ac:dyDescent="0.25">
      <c r="O7" t="s">
        <v>229</v>
      </c>
      <c r="P7" t="s">
        <v>282</v>
      </c>
      <c r="Q7" t="s">
        <v>333</v>
      </c>
      <c r="R7" t="s">
        <v>243</v>
      </c>
      <c r="U7" t="s">
        <v>272</v>
      </c>
      <c r="V7" t="s">
        <v>309</v>
      </c>
      <c r="W7" t="s">
        <v>327</v>
      </c>
      <c r="X7" t="s">
        <v>243</v>
      </c>
      <c r="AC7" s="31" t="s">
        <v>216</v>
      </c>
      <c r="AD7" t="s">
        <v>316</v>
      </c>
      <c r="AE7" t="s">
        <v>254</v>
      </c>
      <c r="AF7" s="36" t="s">
        <v>323</v>
      </c>
      <c r="AG7" s="37" t="s">
        <v>243</v>
      </c>
      <c r="AH7" t="s">
        <v>243</v>
      </c>
      <c r="AM7" s="36" t="s">
        <v>225</v>
      </c>
      <c r="AN7" t="s">
        <v>241</v>
      </c>
      <c r="AR7" s="31" t="s">
        <v>306</v>
      </c>
      <c r="AS7" t="s">
        <v>245</v>
      </c>
      <c r="AU7" t="s">
        <v>234</v>
      </c>
      <c r="AV7" t="s">
        <v>243</v>
      </c>
      <c r="AX7" s="31" t="s">
        <v>281</v>
      </c>
      <c r="AY7" s="37" t="s">
        <v>281</v>
      </c>
      <c r="AZ7" s="31" t="s">
        <v>273</v>
      </c>
      <c r="BA7" s="37" t="s">
        <v>293</v>
      </c>
      <c r="BB7" s="37" t="s">
        <v>243</v>
      </c>
    </row>
    <row r="8" spans="1:77" x14ac:dyDescent="0.25">
      <c r="P8" t="s">
        <v>294</v>
      </c>
      <c r="Q8" t="s">
        <v>243</v>
      </c>
      <c r="U8" t="s">
        <v>291</v>
      </c>
      <c r="V8" t="s">
        <v>311</v>
      </c>
      <c r="W8" t="s">
        <v>243</v>
      </c>
      <c r="AC8" s="31" t="s">
        <v>217</v>
      </c>
      <c r="AD8" t="s">
        <v>243</v>
      </c>
      <c r="AE8" t="s">
        <v>259</v>
      </c>
      <c r="AF8" s="36" t="s">
        <v>243</v>
      </c>
      <c r="AM8" s="36" t="s">
        <v>229</v>
      </c>
      <c r="AN8" t="s">
        <v>320</v>
      </c>
      <c r="AO8" t="s">
        <v>243</v>
      </c>
      <c r="AR8" s="31" t="s">
        <v>317</v>
      </c>
      <c r="AS8" s="47" t="s">
        <v>261</v>
      </c>
      <c r="AT8" t="s">
        <v>243</v>
      </c>
      <c r="AU8" t="s">
        <v>244</v>
      </c>
      <c r="AV8" t="s">
        <v>243</v>
      </c>
      <c r="AX8" s="31" t="s">
        <v>304</v>
      </c>
      <c r="AY8" s="37" t="s">
        <v>304</v>
      </c>
      <c r="AZ8" s="31" t="s">
        <v>243</v>
      </c>
      <c r="BA8" s="37" t="s">
        <v>314</v>
      </c>
      <c r="BB8" s="37" t="s">
        <v>243</v>
      </c>
    </row>
    <row r="9" spans="1:77" x14ac:dyDescent="0.25">
      <c r="P9" t="s">
        <v>310</v>
      </c>
      <c r="Q9" t="s">
        <v>243</v>
      </c>
      <c r="U9" t="s">
        <v>315</v>
      </c>
      <c r="V9" t="s">
        <v>316</v>
      </c>
      <c r="AC9" s="31" t="s">
        <v>218</v>
      </c>
      <c r="AE9" t="s">
        <v>260</v>
      </c>
      <c r="AF9" s="36" t="s">
        <v>243</v>
      </c>
      <c r="AM9" s="36" t="s">
        <v>238</v>
      </c>
      <c r="AS9" s="37" t="s">
        <v>271</v>
      </c>
      <c r="AT9" t="s">
        <v>243</v>
      </c>
      <c r="AU9" t="s">
        <v>337</v>
      </c>
      <c r="AV9" t="s">
        <v>243</v>
      </c>
      <c r="BA9" s="37" t="s">
        <v>321</v>
      </c>
    </row>
    <row r="10" spans="1:77" x14ac:dyDescent="0.25">
      <c r="P10" t="s">
        <v>316</v>
      </c>
      <c r="U10" t="s">
        <v>329</v>
      </c>
      <c r="V10" t="s">
        <v>243</v>
      </c>
      <c r="AC10" s="31" t="s">
        <v>222</v>
      </c>
      <c r="AE10" t="s">
        <v>268</v>
      </c>
      <c r="AF10" s="36" t="s">
        <v>243</v>
      </c>
      <c r="AM10" s="36" t="s">
        <v>247</v>
      </c>
      <c r="AS10" s="37" t="s">
        <v>276</v>
      </c>
      <c r="AT10" t="s">
        <v>243</v>
      </c>
    </row>
    <row r="11" spans="1:77" x14ac:dyDescent="0.25">
      <c r="U11" t="s">
        <v>339</v>
      </c>
      <c r="V11" t="s">
        <v>243</v>
      </c>
      <c r="AC11" s="31" t="s">
        <v>246</v>
      </c>
      <c r="AD11" t="s">
        <v>243</v>
      </c>
      <c r="AE11" t="s">
        <v>275</v>
      </c>
      <c r="AF11" s="36" t="s">
        <v>243</v>
      </c>
      <c r="AM11" s="36" t="s">
        <v>252</v>
      </c>
      <c r="AN11" t="s">
        <v>243</v>
      </c>
      <c r="AS11" s="37" t="s">
        <v>277</v>
      </c>
    </row>
    <row r="12" spans="1:77" x14ac:dyDescent="0.25">
      <c r="AC12" s="31" t="s">
        <v>250</v>
      </c>
      <c r="AD12" t="s">
        <v>243</v>
      </c>
      <c r="AE12" t="s">
        <v>288</v>
      </c>
      <c r="AF12" s="36" t="s">
        <v>243</v>
      </c>
      <c r="AM12" s="36" t="s">
        <v>255</v>
      </c>
      <c r="AN12" t="s">
        <v>243</v>
      </c>
      <c r="AS12" s="37" t="s">
        <v>279</v>
      </c>
      <c r="AT12" t="s">
        <v>243</v>
      </c>
    </row>
    <row r="13" spans="1:77" x14ac:dyDescent="0.25">
      <c r="AC13" s="31" t="s">
        <v>274</v>
      </c>
      <c r="AD13" t="s">
        <v>243</v>
      </c>
      <c r="AE13" t="s">
        <v>297</v>
      </c>
      <c r="AF13" s="36" t="s">
        <v>243</v>
      </c>
      <c r="AM13" s="36" t="s">
        <v>263</v>
      </c>
      <c r="AN13" t="s">
        <v>243</v>
      </c>
      <c r="AS13" s="37" t="s">
        <v>283</v>
      </c>
      <c r="AT13" t="s">
        <v>243</v>
      </c>
    </row>
    <row r="14" spans="1:77" x14ac:dyDescent="0.25">
      <c r="AC14" s="31" t="s">
        <v>298</v>
      </c>
      <c r="AD14" t="s">
        <v>243</v>
      </c>
      <c r="AE14" t="s">
        <v>308</v>
      </c>
      <c r="AF14" s="36" t="s">
        <v>243</v>
      </c>
      <c r="AM14" s="36" t="s">
        <v>264</v>
      </c>
      <c r="AN14" t="s">
        <v>243</v>
      </c>
      <c r="AS14" s="37" t="s">
        <v>292</v>
      </c>
      <c r="AT14" t="s">
        <v>243</v>
      </c>
    </row>
    <row r="15" spans="1:77" x14ac:dyDescent="0.25">
      <c r="AM15" s="36" t="s">
        <v>266</v>
      </c>
      <c r="AS15" s="37" t="s">
        <v>302</v>
      </c>
      <c r="AT15" t="s">
        <v>243</v>
      </c>
    </row>
    <row r="16" spans="1:77" x14ac:dyDescent="0.25">
      <c r="AM16" s="36" t="s">
        <v>289</v>
      </c>
      <c r="AN16" t="s">
        <v>243</v>
      </c>
      <c r="AS16" s="37" t="s">
        <v>303</v>
      </c>
    </row>
    <row r="17" spans="39:46" x14ac:dyDescent="0.25">
      <c r="AM17" s="36" t="s">
        <v>306</v>
      </c>
      <c r="AS17" s="37" t="s">
        <v>305</v>
      </c>
      <c r="AT17" t="s">
        <v>243</v>
      </c>
    </row>
    <row r="18" spans="39:46" x14ac:dyDescent="0.25">
      <c r="AM18" s="36" t="s">
        <v>317</v>
      </c>
      <c r="AN18" t="s">
        <v>243</v>
      </c>
      <c r="AS18" s="37" t="s">
        <v>307</v>
      </c>
      <c r="AT18" t="s">
        <v>243</v>
      </c>
    </row>
    <row r="19" spans="39:46" x14ac:dyDescent="0.25">
      <c r="AM19" s="36" t="s">
        <v>318</v>
      </c>
      <c r="AN19" t="s">
        <v>243</v>
      </c>
      <c r="AS19" s="37" t="s">
        <v>312</v>
      </c>
      <c r="AT19" t="s">
        <v>243</v>
      </c>
    </row>
    <row r="20" spans="39:46" x14ac:dyDescent="0.25">
      <c r="AM20" s="36" t="s">
        <v>325</v>
      </c>
      <c r="AN20" t="s">
        <v>243</v>
      </c>
      <c r="AS20" s="37" t="s">
        <v>322</v>
      </c>
    </row>
    <row r="21" spans="39:46" x14ac:dyDescent="0.25">
      <c r="AM21" s="48" t="s">
        <v>334</v>
      </c>
      <c r="AN21" t="s">
        <v>243</v>
      </c>
      <c r="AS21" s="37" t="s">
        <v>326</v>
      </c>
      <c r="AT21" t="s">
        <v>243</v>
      </c>
    </row>
    <row r="22" spans="39:46" x14ac:dyDescent="0.25">
      <c r="AM22" s="36" t="s">
        <v>338</v>
      </c>
      <c r="AN22" t="s">
        <v>243</v>
      </c>
      <c r="AS22" s="37" t="s">
        <v>328</v>
      </c>
      <c r="AT22" t="s">
        <v>243</v>
      </c>
    </row>
    <row r="23" spans="39:46" x14ac:dyDescent="0.25">
      <c r="AS23" s="37" t="s">
        <v>336</v>
      </c>
      <c r="AT23" t="s">
        <v>243</v>
      </c>
    </row>
    <row r="24" spans="39:46" x14ac:dyDescent="0.25">
      <c r="AS24" s="37" t="s">
        <v>340</v>
      </c>
      <c r="AT24" t="s">
        <v>243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2A3DAA306A343809431FB12F92A36" ma:contentTypeVersion="2" ma:contentTypeDescription="Create a new document." ma:contentTypeScope="" ma:versionID="45d553fa11f9e16e9fb4171fcc284a01">
  <xsd:schema xmlns:xsd="http://www.w3.org/2001/XMLSchema" xmlns:xs="http://www.w3.org/2001/XMLSchema" xmlns:p="http://schemas.microsoft.com/office/2006/metadata/properties" xmlns:ns3="988b7aeb-f9b8-4da4-8d6f-7493c26fc9ed" targetNamespace="http://schemas.microsoft.com/office/2006/metadata/properties" ma:root="true" ma:fieldsID="5078abfa852512c954c668e88a1a57c1" ns3:_="">
    <xsd:import namespace="988b7aeb-f9b8-4da4-8d6f-7493c26fc9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b7aeb-f9b8-4da4-8d6f-7493c26fc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22640C-CA33-4131-83FF-744B3D7BB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b7aeb-f9b8-4da4-8d6f-7493c26fc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3E4ED-CF01-445D-A5DD-4B07997A17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D6A3A-CC92-4506-8CE4-64A052EB0B65}">
  <ds:schemaRefs>
    <ds:schemaRef ds:uri="http://purl.org/dc/terms/"/>
    <ds:schemaRef ds:uri="http://schemas.microsoft.com/office/2006/metadata/properties"/>
    <ds:schemaRef ds:uri="988b7aeb-f9b8-4da4-8d6f-7493c26fc9e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Fund Balances</vt:lpstr>
      <vt:lpstr>Vendors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Bodewes</dc:creator>
  <cp:lastModifiedBy>Natalie Starosta</cp:lastModifiedBy>
  <cp:lastPrinted>2021-05-24T14:25:57Z</cp:lastPrinted>
  <dcterms:created xsi:type="dcterms:W3CDTF">2015-06-09T14:05:23Z</dcterms:created>
  <dcterms:modified xsi:type="dcterms:W3CDTF">2022-03-07T19:31:52Z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0x010100D882A3DAA306A343809431FB12F92A36</vt:lpwstr>
  </property>
</Properties>
</file>